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N:\Fliegen\LSV Dinslaken - Bottrop e.V\Aktuelle Dateien im Gebrauch\"/>
    </mc:Choice>
  </mc:AlternateContent>
  <xr:revisionPtr revIDLastSave="0" documentId="13_ncr:1_{A962ED35-6D18-42FD-9482-DDC10E60D70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v. 1.1 DB M&amp;B 06-2026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 a="1"/>
  <c r="C8" i="1" s="1"/>
  <c r="H78" i="1" a="1"/>
  <c r="H78" i="1" s="1"/>
  <c r="F78" i="1" a="1"/>
  <c r="F78" i="1" s="1"/>
  <c r="H77" i="1" a="1"/>
  <c r="H77" i="1" s="1"/>
  <c r="F77" i="1" a="1"/>
  <c r="F77" i="1" s="1"/>
  <c r="H76" i="1" a="1"/>
  <c r="H76" i="1" s="1"/>
  <c r="F76" i="1" a="1"/>
  <c r="F76" i="1" s="1"/>
  <c r="D19" i="1" a="1"/>
  <c r="D19" i="1" s="1"/>
  <c r="D18" i="1" a="1"/>
  <c r="D18" i="1" s="1"/>
  <c r="D11" i="1" a="1"/>
  <c r="D11" i="1" s="1"/>
  <c r="D10" i="1" a="1"/>
  <c r="D10" i="1"/>
  <c r="C10" i="1" a="1"/>
  <c r="C10" i="1" s="1"/>
  <c r="E10" i="1" s="1" a="1"/>
  <c r="E10" i="1" s="1"/>
  <c r="E7" i="1" a="1"/>
  <c r="E7" i="1" s="1"/>
  <c r="E6" i="1" a="1"/>
  <c r="E6" i="1" s="1"/>
  <c r="E5" i="1" a="1"/>
  <c r="E5" i="1" s="1"/>
  <c r="E4" i="1" a="1"/>
  <c r="E4" i="1" s="1"/>
  <c r="C20" i="1" l="1" a="1"/>
  <c r="C20" i="1" s="1"/>
  <c r="C3" i="1" s="1" a="1"/>
  <c r="C3" i="1" s="1"/>
  <c r="E3" i="1" s="1" a="1"/>
  <c r="E3" i="1" s="1"/>
  <c r="E8" i="1" a="1"/>
  <c r="E8" i="1" s="1"/>
  <c r="C11" i="1" a="1"/>
  <c r="C11" i="1" s="1"/>
  <c r="E11" i="1" s="1" a="1"/>
  <c r="E11" i="1" s="1"/>
  <c r="D2" i="1" a="1"/>
  <c r="D2" i="1" s="1"/>
  <c r="C2" i="1" a="1"/>
  <c r="C2" i="1" s="1"/>
  <c r="C80" i="1" a="1"/>
  <c r="C80" i="1" s="1"/>
  <c r="C9" i="1" l="1" a="1"/>
  <c r="C9" i="1" s="1"/>
  <c r="E2" i="1" a="1"/>
  <c r="E2" i="1" s="1"/>
  <c r="E9" i="1" s="1" a="1"/>
  <c r="E9" i="1" s="1"/>
  <c r="C25" i="1" l="1" a="1"/>
  <c r="C25" i="1" s="1"/>
  <c r="B9" i="1" s="1" a="1"/>
  <c r="B9" i="1" s="1"/>
  <c r="B12" i="1" s="1" a="1"/>
  <c r="B12" i="1" s="1"/>
  <c r="C24" i="1" a="1"/>
  <c r="C24" i="1" s="1"/>
  <c r="D9" i="1" a="1"/>
  <c r="D9" i="1" s="1"/>
  <c r="C72" i="1" s="1" a="1"/>
  <c r="C72" i="1" s="1"/>
  <c r="E12" i="1" a="1"/>
  <c r="E12" i="1" s="1"/>
  <c r="D72" i="1" a="1"/>
  <c r="D72" i="1" s="1"/>
  <c r="C12" i="1" a="1"/>
  <c r="C12" i="1" s="1"/>
  <c r="D74" i="1" s="1" a="1"/>
  <c r="D74" i="1" s="1"/>
  <c r="C23" i="1" a="1"/>
  <c r="C23" i="1" s="1"/>
  <c r="D12" i="1" l="1" a="1"/>
  <c r="D12" i="1" s="1"/>
  <c r="C22" i="1" l="1" a="1"/>
  <c r="C22" i="1" s="1"/>
  <c r="C74" i="1" a="1"/>
  <c r="C7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<sst xmlns="http://schemas.openxmlformats.org/spreadsheetml/2006/main" count="42" uniqueCount="30">
  <si>
    <t>Mass_x000D_[kg]</t>
  </si>
  <si>
    <t>Hebelarm [mm]</t>
  </si>
  <si>
    <t>Moment [mm*kg]</t>
  </si>
  <si>
    <t>Ballast Seitenflossenkasten, max 4 x 2.4 kg / 2 x 1,2 kg</t>
  </si>
  <si>
    <t>+</t>
  </si>
  <si>
    <t>Wasserballast Flächentanks, max. 160 l</t>
  </si>
  <si>
    <t>-</t>
  </si>
  <si>
    <t>*max. 110 kg, wenn max. 90 kg im hinteren Sitz</t>
  </si>
  <si>
    <t>*Zuladung im hinteren Sitz ersetzt 40 % der (Mindest)Zuladung im vorderen Sitz</t>
  </si>
  <si>
    <t>**max. 110 kg in beiden Sitzen, wenn max. Ballast im Seitenflossenkasten eingebaut ist</t>
  </si>
  <si>
    <t>Trimmgewichte 2,4 kg</t>
  </si>
  <si>
    <t>Trimmgewichte 1,2 kg</t>
  </si>
  <si>
    <t>Schwerpunktlage [%]</t>
  </si>
  <si>
    <t>Flächenbelastung Spannweite 17,2 m / 16,30 m2 [kg/m2]</t>
  </si>
  <si>
    <t>Flächenbelastung Spannweite 18,0 m / 16,72 m2 [kg/m2]</t>
  </si>
  <si>
    <t>Flächenbelastung Spannweite 20,0 m / 17,53 m2 [kg/m2]</t>
  </si>
  <si>
    <t>Envelope</t>
  </si>
  <si>
    <t>Arm [mm]</t>
  </si>
  <si>
    <t>Mass [kg]</t>
  </si>
  <si>
    <t>MTOM</t>
  </si>
  <si>
    <t>Start</t>
  </si>
  <si>
    <t>Landung</t>
  </si>
  <si>
    <t>Flugzeug leer 17.2 m</t>
  </si>
  <si>
    <t>Flugzeug leer 18.0 m</t>
  </si>
  <si>
    <t>Flugzeug leer 20.0 m</t>
  </si>
  <si>
    <t>Gepäck und Batterie (2 kg) im Gepäckraum, max. 15 kg</t>
  </si>
  <si>
    <t>Masse- und Schwerpunktermittlung
DG 1000S / D-4411 / DB</t>
  </si>
  <si>
    <t>Vorderer Sitz, max. 105 / 110 kg* (inkl. Fallschirm)</t>
  </si>
  <si>
    <t>Hinterer Sitz, max. 105 / 110 kg** (inkl. Fallschirm)</t>
  </si>
  <si>
    <t>Wasserballast Hecktank, max. 6,2 l (Flächenballast/26)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</si>
</sst>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0"/>
      <color indexed="8"/>
      <name val="Helvetica"/>
    </font>
    <font>
      <b/>
      <sz val="10"/>
      <color indexed="8"/>
      <name val="Helvetica"/>
      <family val="2"/>
    </font>
    <font>
      <sz val="10"/>
      <color indexed="13"/>
      <name val="Helvetica"/>
      <family val="2"/>
    </font>
    <font>
      <b/>
      <sz val="9"/>
      <color indexed="8"/>
      <name val="Helvetica"/>
      <family val="2"/>
    </font>
    <font>
      <b/>
      <sz val="10"/>
      <color indexed="18"/>
      <name val="Helvetica"/>
      <family val="2"/>
    </font>
    <font>
      <sz val="10"/>
      <color indexed="19"/>
      <name val="Helvetica"/>
      <family val="2"/>
    </font>
    <font>
      <b/>
      <sz val="10"/>
      <color indexed="19"/>
      <name val="Helvetica"/>
      <family val="2"/>
    </font>
    <font>
      <sz val="10"/>
      <color indexed="8"/>
      <name val="Helvetica"/>
      <family val="2"/>
    </font>
    <font>
      <sz val="10"/>
      <color theme="0"/>
      <name val="Helvetica"/>
      <family val="2"/>
    </font>
    <font>
      <b/>
      <sz val="10"/>
      <color theme="0"/>
      <name val="Helvetica"/>
      <family val="2"/>
    </font>
    <font>
      <sz val="10"/>
      <color theme="1"/>
      <name val="Helvetica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11"/>
      </right>
      <top/>
      <bottom/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2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2"/>
      </bottom>
      <diagonal/>
    </border>
    <border>
      <left style="thin">
        <color indexed="8"/>
      </left>
      <right style="thin">
        <color indexed="10"/>
      </right>
      <top style="thin">
        <color indexed="12"/>
      </top>
      <bottom style="thin">
        <color indexed="17"/>
      </bottom>
      <diagonal/>
    </border>
    <border>
      <left style="thin">
        <color indexed="10"/>
      </left>
      <right style="thin">
        <color indexed="10"/>
      </right>
      <top style="thin">
        <color indexed="12"/>
      </top>
      <bottom style="thin">
        <color indexed="17"/>
      </bottom>
      <diagonal/>
    </border>
    <border>
      <left style="thin">
        <color indexed="10"/>
      </left>
      <right style="thin">
        <color indexed="8"/>
      </right>
      <top style="thin">
        <color indexed="12"/>
      </top>
      <bottom style="thin">
        <color indexed="17"/>
      </bottom>
      <diagonal/>
    </border>
    <border>
      <left style="thin">
        <color indexed="8"/>
      </left>
      <right style="thin">
        <color indexed="10"/>
      </right>
      <top style="thin">
        <color indexed="17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7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7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1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2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1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/>
      <top/>
      <bottom style="thin">
        <color indexed="8"/>
      </bottom>
      <diagonal/>
    </border>
    <border>
      <left style="thin">
        <color indexed="20"/>
      </left>
      <right style="thin">
        <color indexed="21"/>
      </right>
      <top style="thin">
        <color indexed="8"/>
      </top>
      <bottom style="thin">
        <color indexed="21"/>
      </bottom>
      <diagonal/>
    </border>
    <border>
      <left style="thin">
        <color indexed="21"/>
      </left>
      <right style="thin">
        <color indexed="20"/>
      </right>
      <top style="thin">
        <color indexed="8"/>
      </top>
      <bottom style="thin">
        <color indexed="21"/>
      </bottom>
      <diagonal/>
    </border>
    <border>
      <left style="thin">
        <color indexed="20"/>
      </left>
      <right/>
      <top/>
      <bottom/>
      <diagonal/>
    </border>
    <border>
      <left style="thin">
        <color indexed="20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 style="thin">
        <color indexed="21"/>
      </left>
      <right style="thin">
        <color indexed="20"/>
      </right>
      <top style="thin">
        <color indexed="21"/>
      </top>
      <bottom style="thin">
        <color indexed="21"/>
      </bottom>
      <diagonal/>
    </border>
    <border>
      <left style="thin">
        <color indexed="20"/>
      </left>
      <right style="thin">
        <color indexed="21"/>
      </right>
      <top style="thin">
        <color indexed="21"/>
      </top>
      <bottom style="thin">
        <color indexed="20"/>
      </bottom>
      <diagonal/>
    </border>
    <border>
      <left style="thin">
        <color indexed="21"/>
      </left>
      <right style="thin">
        <color indexed="20"/>
      </right>
      <top style="thin">
        <color indexed="21"/>
      </top>
      <bottom style="thin">
        <color indexed="20"/>
      </bottom>
      <diagonal/>
    </border>
    <border>
      <left style="thin">
        <color indexed="11"/>
      </left>
      <right/>
      <top style="thin">
        <color indexed="20"/>
      </top>
      <bottom/>
      <diagonal/>
    </border>
    <border>
      <left/>
      <right/>
      <top style="thin">
        <color indexed="20"/>
      </top>
      <bottom/>
      <diagonal/>
    </border>
    <border>
      <left style="thin">
        <color indexed="11"/>
      </left>
      <right/>
      <top/>
      <bottom/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96">
    <xf numFmtId="0" fontId="0" fillId="0" borderId="0" xfId="0">
      <alignment vertical="top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164" fontId="2" fillId="2" borderId="8" xfId="0" applyNumberFormat="1" applyFont="1" applyFill="1" applyBorder="1" applyAlignment="1">
      <alignment horizontal="center" vertical="center" wrapText="1"/>
    </xf>
    <xf numFmtId="164" fontId="0" fillId="2" borderId="9" xfId="0" applyNumberForma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49" fontId="0" fillId="2" borderId="13" xfId="0" applyNumberFormat="1" applyFill="1" applyBorder="1" applyAlignment="1">
      <alignment vertical="center" wrapText="1"/>
    </xf>
    <xf numFmtId="164" fontId="0" fillId="2" borderId="14" xfId="0" applyNumberFormat="1" applyFill="1" applyBorder="1" applyAlignment="1">
      <alignment horizontal="center" vertical="center" wrapText="1"/>
    </xf>
    <xf numFmtId="164" fontId="0" fillId="2" borderId="15" xfId="0" applyNumberFormat="1" applyFill="1" applyBorder="1" applyAlignment="1">
      <alignment horizontal="center" vertical="center" wrapText="1"/>
    </xf>
    <xf numFmtId="49" fontId="0" fillId="2" borderId="10" xfId="0" applyNumberFormat="1" applyFill="1" applyBorder="1" applyAlignment="1">
      <alignment horizontal="center" vertical="center" wrapText="1"/>
    </xf>
    <xf numFmtId="164" fontId="0" fillId="2" borderId="17" xfId="0" applyNumberFormat="1" applyFill="1" applyBorder="1" applyAlignment="1">
      <alignment horizontal="center" vertical="center" wrapText="1"/>
    </xf>
    <xf numFmtId="164" fontId="0" fillId="2" borderId="18" xfId="0" applyNumberFormat="1" applyFill="1" applyBorder="1" applyAlignment="1">
      <alignment horizontal="center" vertical="center" wrapText="1"/>
    </xf>
    <xf numFmtId="49" fontId="0" fillId="2" borderId="19" xfId="0" applyNumberFormat="1" applyFill="1" applyBorder="1" applyAlignment="1">
      <alignment vertical="center" wrapText="1"/>
    </xf>
    <xf numFmtId="164" fontId="0" fillId="2" borderId="20" xfId="0" applyNumberFormat="1" applyFill="1" applyBorder="1" applyAlignment="1">
      <alignment horizontal="center" vertical="center" wrapText="1"/>
    </xf>
    <xf numFmtId="164" fontId="0" fillId="2" borderId="21" xfId="0" applyNumberFormat="1" applyFill="1" applyBorder="1" applyAlignment="1">
      <alignment horizontal="center" vertical="center" wrapText="1"/>
    </xf>
    <xf numFmtId="164" fontId="0" fillId="2" borderId="23" xfId="0" applyNumberFormat="1" applyFill="1" applyBorder="1" applyAlignment="1">
      <alignment horizontal="center" vertical="center" wrapText="1"/>
    </xf>
    <xf numFmtId="164" fontId="0" fillId="2" borderId="24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164" fontId="0" fillId="2" borderId="2" xfId="0" applyNumberFormat="1" applyFill="1" applyBorder="1" applyAlignment="1">
      <alignment horizontal="center" vertical="center" wrapText="1"/>
    </xf>
    <xf numFmtId="164" fontId="0" fillId="2" borderId="3" xfId="0" applyNumberFormat="1" applyFill="1" applyBorder="1" applyAlignment="1">
      <alignment horizontal="center" vertical="center" wrapText="1"/>
    </xf>
    <xf numFmtId="49" fontId="0" fillId="2" borderId="7" xfId="0" applyNumberFormat="1" applyFill="1" applyBorder="1" applyAlignment="1">
      <alignment vertical="center" wrapText="1"/>
    </xf>
    <xf numFmtId="164" fontId="0" fillId="2" borderId="8" xfId="0" applyNumberFormat="1" applyFill="1" applyBorder="1" applyAlignment="1">
      <alignment horizontal="center" vertical="center" wrapText="1"/>
    </xf>
    <xf numFmtId="49" fontId="0" fillId="2" borderId="25" xfId="0" applyNumberFormat="1" applyFill="1" applyBorder="1" applyAlignment="1">
      <alignment vertical="center" wrapText="1"/>
    </xf>
    <xf numFmtId="164" fontId="0" fillId="2" borderId="26" xfId="0" applyNumberFormat="1" applyFill="1" applyBorder="1" applyAlignment="1">
      <alignment horizontal="center" vertical="center" wrapText="1"/>
    </xf>
    <xf numFmtId="164" fontId="0" fillId="2" borderId="27" xfId="0" applyNumberFormat="1" applyFill="1" applyBorder="1" applyAlignment="1">
      <alignment horizontal="center" vertical="center" wrapText="1"/>
    </xf>
    <xf numFmtId="0" fontId="0" fillId="2" borderId="28" xfId="0" applyFill="1" applyBorder="1" applyAlignment="1">
      <alignment vertical="center" wrapText="1"/>
    </xf>
    <xf numFmtId="164" fontId="0" fillId="2" borderId="29" xfId="0" applyNumberFormat="1" applyFill="1" applyBorder="1" applyAlignment="1">
      <alignment horizontal="center" vertical="center" wrapText="1"/>
    </xf>
    <xf numFmtId="0" fontId="0" fillId="2" borderId="29" xfId="0" applyFill="1" applyBorder="1" applyAlignment="1">
      <alignment vertical="center" wrapText="1"/>
    </xf>
    <xf numFmtId="0" fontId="0" fillId="2" borderId="11" xfId="0" applyFill="1" applyBorder="1" applyAlignment="1">
      <alignment vertical="center" wrapText="1"/>
    </xf>
    <xf numFmtId="0" fontId="0" fillId="2" borderId="30" xfId="0" applyFill="1" applyBorder="1" applyAlignment="1">
      <alignment vertical="center" wrapText="1"/>
    </xf>
    <xf numFmtId="0" fontId="0" fillId="2" borderId="10" xfId="0" applyFill="1" applyBorder="1" applyAlignment="1">
      <alignment vertical="center" wrapText="1"/>
    </xf>
    <xf numFmtId="0" fontId="0" fillId="2" borderId="33" xfId="0" applyFill="1" applyBorder="1" applyAlignment="1">
      <alignment vertical="center" wrapText="1"/>
    </xf>
    <xf numFmtId="0" fontId="4" fillId="2" borderId="10" xfId="0" applyNumberFormat="1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vertical="center" wrapText="1"/>
    </xf>
    <xf numFmtId="0" fontId="1" fillId="2" borderId="35" xfId="0" applyNumberFormat="1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vertical="center" wrapText="1"/>
    </xf>
    <xf numFmtId="0" fontId="0" fillId="2" borderId="36" xfId="0" applyFill="1" applyBorder="1" applyAlignment="1">
      <alignment vertical="center" wrapText="1"/>
    </xf>
    <xf numFmtId="1" fontId="0" fillId="2" borderId="29" xfId="0" applyNumberFormat="1" applyFill="1" applyBorder="1" applyAlignment="1">
      <alignment horizontal="center" vertical="center" wrapText="1"/>
    </xf>
    <xf numFmtId="164" fontId="0" fillId="2" borderId="11" xfId="0" applyNumberFormat="1" applyFill="1" applyBorder="1" applyAlignment="1">
      <alignment horizontal="center" vertical="center" wrapText="1"/>
    </xf>
    <xf numFmtId="49" fontId="1" fillId="2" borderId="37" xfId="0" applyNumberFormat="1" applyFont="1" applyFill="1" applyBorder="1" applyAlignment="1">
      <alignment vertical="center" wrapText="1"/>
    </xf>
    <xf numFmtId="1" fontId="1" fillId="2" borderId="38" xfId="0" applyNumberFormat="1" applyFont="1" applyFill="1" applyBorder="1" applyAlignment="1">
      <alignment horizontal="center" vertical="center" wrapText="1"/>
    </xf>
    <xf numFmtId="164" fontId="0" fillId="2" borderId="39" xfId="0" applyNumberFormat="1" applyFill="1" applyBorder="1" applyAlignment="1">
      <alignment horizontal="center" vertical="center" wrapText="1"/>
    </xf>
    <xf numFmtId="49" fontId="0" fillId="2" borderId="40" xfId="0" applyNumberFormat="1" applyFill="1" applyBorder="1" applyAlignment="1">
      <alignment vertical="center" wrapText="1"/>
    </xf>
    <xf numFmtId="49" fontId="0" fillId="2" borderId="42" xfId="0" applyNumberFormat="1" applyFill="1" applyBorder="1" applyAlignment="1">
      <alignment vertical="center" wrapText="1"/>
    </xf>
    <xf numFmtId="0" fontId="5" fillId="2" borderId="44" xfId="0" applyFont="1" applyFill="1" applyBorder="1" applyAlignment="1">
      <alignment vertical="center" wrapText="1"/>
    </xf>
    <xf numFmtId="0" fontId="1" fillId="2" borderId="45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0" fillId="2" borderId="46" xfId="0" applyFill="1" applyBorder="1" applyAlignment="1">
      <alignment vertical="center" wrapText="1"/>
    </xf>
    <xf numFmtId="0" fontId="0" fillId="2" borderId="30" xfId="0" applyFill="1" applyBorder="1" applyAlignment="1">
      <alignment horizontal="center" vertical="center" wrapText="1"/>
    </xf>
    <xf numFmtId="164" fontId="1" fillId="2" borderId="41" xfId="0" applyNumberFormat="1" applyFont="1" applyFill="1" applyBorder="1" applyAlignment="1">
      <alignment horizontal="center" vertical="center" wrapText="1"/>
    </xf>
    <xf numFmtId="164" fontId="1" fillId="2" borderId="43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vertical="center" wrapText="1"/>
    </xf>
    <xf numFmtId="0" fontId="8" fillId="4" borderId="11" xfId="0" applyFont="1" applyFill="1" applyBorder="1" applyAlignment="1">
      <alignment vertical="center" wrapText="1"/>
    </xf>
    <xf numFmtId="0" fontId="8" fillId="4" borderId="11" xfId="0" applyNumberFormat="1" applyFont="1" applyFill="1" applyBorder="1" applyAlignment="1">
      <alignment vertical="center" wrapText="1"/>
    </xf>
    <xf numFmtId="49" fontId="8" fillId="4" borderId="11" xfId="0" applyNumberFormat="1" applyFont="1" applyFill="1" applyBorder="1" applyAlignment="1">
      <alignment vertical="center" wrapText="1"/>
    </xf>
    <xf numFmtId="49" fontId="9" fillId="4" borderId="11" xfId="0" applyNumberFormat="1" applyFont="1" applyFill="1" applyBorder="1" applyAlignment="1">
      <alignment horizontal="center" vertical="center" wrapText="1"/>
    </xf>
    <xf numFmtId="1" fontId="8" fillId="4" borderId="11" xfId="0" applyNumberFormat="1" applyFont="1" applyFill="1" applyBorder="1" applyAlignment="1">
      <alignment horizontal="center" vertical="center" wrapText="1"/>
    </xf>
    <xf numFmtId="0" fontId="8" fillId="4" borderId="11" xfId="0" applyNumberFormat="1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9" fillId="4" borderId="11" xfId="0" applyNumberFormat="1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right" vertical="center" wrapText="1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164" fontId="0" fillId="3" borderId="17" xfId="0" applyNumberFormat="1" applyFill="1" applyBorder="1" applyAlignment="1" applyProtection="1">
      <alignment horizontal="center" vertical="center" wrapText="1"/>
      <protection locked="0"/>
    </xf>
    <xf numFmtId="164" fontId="0" fillId="3" borderId="20" xfId="0" applyNumberFormat="1" applyFill="1" applyBorder="1" applyAlignment="1" applyProtection="1">
      <alignment horizontal="center" vertical="center" wrapText="1"/>
      <protection locked="0"/>
    </xf>
    <xf numFmtId="0" fontId="1" fillId="3" borderId="9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27" xfId="0" applyNumberFormat="1" applyFont="1" applyFill="1" applyBorder="1" applyAlignment="1" applyProtection="1">
      <alignment horizontal="center" vertical="center" wrapText="1"/>
      <protection locked="0"/>
    </xf>
    <xf numFmtId="49" fontId="7" fillId="3" borderId="7" xfId="0" applyNumberFormat="1" applyFont="1" applyFill="1" applyBorder="1" applyAlignment="1" applyProtection="1">
      <alignment vertical="center" wrapText="1"/>
      <protection locked="0"/>
    </xf>
    <xf numFmtId="0" fontId="10" fillId="2" borderId="46" xfId="0" applyFont="1" applyFill="1" applyBorder="1" applyAlignment="1">
      <alignment vertical="center" wrapText="1"/>
    </xf>
    <xf numFmtId="0" fontId="10" fillId="2" borderId="11" xfId="0" applyFont="1" applyFill="1" applyBorder="1" applyAlignment="1">
      <alignment vertical="center" wrapText="1"/>
    </xf>
    <xf numFmtId="0" fontId="10" fillId="2" borderId="30" xfId="0" applyFont="1" applyFill="1" applyBorder="1" applyAlignment="1">
      <alignment vertical="center" wrapText="1"/>
    </xf>
    <xf numFmtId="0" fontId="10" fillId="0" borderId="0" xfId="0" applyNumberFormat="1" applyFont="1" applyAlignment="1">
      <alignment vertical="center" wrapText="1"/>
    </xf>
    <xf numFmtId="49" fontId="7" fillId="2" borderId="22" xfId="0" applyNumberFormat="1" applyFont="1" applyFill="1" applyBorder="1" applyAlignment="1">
      <alignment vertical="center" wrapText="1"/>
    </xf>
    <xf numFmtId="49" fontId="7" fillId="2" borderId="16" xfId="0" applyNumberFormat="1" applyFont="1" applyFill="1" applyBorder="1" applyAlignment="1">
      <alignment vertical="center" wrapText="1"/>
    </xf>
    <xf numFmtId="0" fontId="8" fillId="0" borderId="0" xfId="0" applyNumberFormat="1" applyFont="1" applyAlignment="1">
      <alignment vertical="center" wrapText="1"/>
    </xf>
    <xf numFmtId="49" fontId="7" fillId="2" borderId="13" xfId="0" applyNumberFormat="1" applyFont="1" applyFill="1" applyBorder="1" applyAlignment="1">
      <alignment vertical="center" wrapText="1"/>
    </xf>
    <xf numFmtId="0" fontId="7" fillId="2" borderId="11" xfId="0" applyFont="1" applyFill="1" applyBorder="1" applyAlignment="1">
      <alignment vertical="center" wrapText="1"/>
    </xf>
    <xf numFmtId="0" fontId="7" fillId="2" borderId="30" xfId="0" applyFont="1" applyFill="1" applyBorder="1" applyAlignment="1">
      <alignment vertical="center" wrapText="1"/>
    </xf>
    <xf numFmtId="49" fontId="7" fillId="2" borderId="25" xfId="0" applyNumberFormat="1" applyFont="1" applyFill="1" applyBorder="1" applyAlignment="1">
      <alignment vertical="center" wrapText="1"/>
    </xf>
    <xf numFmtId="49" fontId="8" fillId="4" borderId="11" xfId="0" applyNumberFormat="1" applyFont="1" applyFill="1" applyBorder="1" applyAlignment="1">
      <alignment vertical="center" wrapText="1"/>
    </xf>
    <xf numFmtId="0" fontId="8" fillId="4" borderId="11" xfId="0" applyFont="1" applyFill="1" applyBorder="1" applyAlignment="1">
      <alignment vertical="center" wrapText="1"/>
    </xf>
    <xf numFmtId="49" fontId="3" fillId="2" borderId="31" xfId="0" applyNumberFormat="1" applyFont="1" applyFill="1" applyBorder="1" applyAlignment="1">
      <alignment horizontal="left" vertical="center"/>
    </xf>
    <xf numFmtId="0" fontId="0" fillId="2" borderId="29" xfId="0" applyFill="1" applyBorder="1" applyAlignment="1">
      <alignment vertical="center" wrapText="1"/>
    </xf>
    <xf numFmtId="0" fontId="0" fillId="2" borderId="32" xfId="0" applyFill="1" applyBorder="1" applyAlignment="1">
      <alignment vertical="center" wrapText="1"/>
    </xf>
    <xf numFmtId="0" fontId="0" fillId="2" borderId="11" xfId="0" applyFill="1" applyBorder="1" applyAlignment="1">
      <alignment vertical="center" wrapText="1"/>
    </xf>
    <xf numFmtId="49" fontId="9" fillId="4" borderId="11" xfId="0" applyNumberFormat="1" applyFont="1" applyFill="1" applyBorder="1" applyAlignment="1">
      <alignment horizontal="center" vertical="center" wrapText="1"/>
    </xf>
    <xf numFmtId="0" fontId="10" fillId="2" borderId="46" xfId="0" applyFont="1" applyFill="1" applyBorder="1" applyAlignment="1">
      <alignment vertical="center" wrapText="1"/>
    </xf>
    <xf numFmtId="0" fontId="10" fillId="2" borderId="11" xfId="0" applyFont="1" applyFill="1" applyBorder="1" applyAlignment="1">
      <alignment vertical="center" wrapText="1"/>
    </xf>
  </cellXfs>
  <cellStyles count="1">
    <cellStyle name="Standard" xfId="0" builtinId="0"/>
  </cellStyles>
  <dxfs count="6">
    <dxf>
      <font>
        <color rgb="FF000000"/>
      </font>
      <fill>
        <patternFill patternType="solid">
          <fgColor indexed="14"/>
          <bgColor indexed="16"/>
        </patternFill>
      </fill>
    </dxf>
    <dxf>
      <fill>
        <patternFill>
          <bgColor rgb="FFFFC7CE"/>
        </patternFill>
      </fill>
    </dxf>
    <dxf>
      <font>
        <color rgb="FF000000"/>
      </font>
      <fill>
        <patternFill patternType="solid">
          <fgColor indexed="14"/>
          <bgColor indexed="16"/>
        </patternFill>
      </fill>
    </dxf>
    <dxf>
      <font>
        <color rgb="FF000000"/>
      </font>
      <fill>
        <patternFill patternType="solid">
          <fgColor indexed="14"/>
          <bgColor indexed="16"/>
        </patternFill>
      </fill>
    </dxf>
    <dxf>
      <font>
        <color rgb="FF000000"/>
      </font>
      <fill>
        <patternFill patternType="solid">
          <fgColor indexed="14"/>
          <bgColor indexed="16"/>
        </patternFill>
      </fill>
    </dxf>
    <dxf>
      <font>
        <color rgb="FF000000"/>
      </font>
      <fill>
        <patternFill patternType="solid">
          <fgColor indexed="14"/>
          <bgColor indexed="15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AAAAAA"/>
      <rgbColor rgb="FFBFBFBF"/>
      <rgbColor rgb="FF0000FE"/>
      <rgbColor rgb="00000000"/>
      <rgbColor rgb="E5FFFC98"/>
      <rgbColor rgb="E5FF9781"/>
      <rgbColor rgb="FF7F7F7F"/>
      <rgbColor rgb="FFDDDDDD"/>
      <rgbColor rgb="FF274EFA"/>
      <rgbColor rgb="FF515151"/>
      <rgbColor rgb="FFD3D3D3"/>
      <rgbColor rgb="FF2254CE"/>
      <rgbColor rgb="FF0433FF"/>
      <rgbColor rgb="FF878787"/>
      <rgbColor rgb="FF942192"/>
      <rgbColor rgb="FFCCCC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 rot="0"/>
          <a:lstStyle/>
          <a:p>
            <a:pPr>
              <a:defRPr sz="1200" b="0" i="0" u="none" strike="noStrike">
                <a:solidFill>
                  <a:srgbClr val="000000"/>
                </a:solidFill>
                <a:latin typeface="Helvetica"/>
              </a:defRPr>
            </a:pPr>
            <a:r>
              <a:rPr lang="de-DE" sz="1200" b="0" i="0" u="none" strike="noStrike">
                <a:solidFill>
                  <a:srgbClr val="000000"/>
                </a:solidFill>
                <a:latin typeface="Helvetica"/>
              </a:rPr>
              <a:t>Masse und Schwerpunktlage</a:t>
            </a:r>
          </a:p>
        </c:rich>
      </c:tx>
      <c:layout>
        <c:manualLayout>
          <c:xMode val="edge"/>
          <c:yMode val="edge"/>
          <c:x val="0.37174276921734339"/>
          <c:y val="0"/>
          <c:w val="5.4205799999999998E-2"/>
          <c:h val="7.8302099999999999E-2"/>
        </c:manualLayout>
      </c:layout>
      <c:overlay val="1"/>
      <c:spPr>
        <a:noFill/>
        <a:effectLst/>
      </c:spPr>
    </c:title>
    <c:autoTitleDeleted val="0"/>
    <c:plotArea>
      <c:layout>
        <c:manualLayout>
          <c:layoutTarget val="inner"/>
          <c:xMode val="edge"/>
          <c:yMode val="edge"/>
          <c:x val="0.102561"/>
          <c:y val="7.8302099999999999E-2"/>
          <c:w val="0.88425699999999996"/>
          <c:h val="0.78968300000000002"/>
        </c:manualLayout>
      </c:layout>
      <c:scatterChart>
        <c:scatterStyle val="lineMarker"/>
        <c:varyColors val="0"/>
        <c:ser>
          <c:idx val="0"/>
          <c:order val="0"/>
          <c:tx>
            <c:strRef>
              <c:f>'Rev. 1.1 DB M&amp;B 06-2026'!$E$72</c:f>
              <c:strCache>
                <c:ptCount val="1"/>
                <c:pt idx="0">
                  <c:v>Start</c:v>
                </c:pt>
              </c:strCache>
            </c:strRef>
          </c:tx>
          <c:spPr>
            <a:ln w="12700" cap="flat">
              <a:noFill/>
              <a:miter lim="400000"/>
            </a:ln>
            <a:effectLst/>
          </c:spPr>
          <c:marker>
            <c:symbol val="plus"/>
            <c:size val="20"/>
            <c:spPr>
              <a:noFill/>
              <a:ln w="25400" cap="flat">
                <a:solidFill>
                  <a:srgbClr val="0433FF"/>
                </a:solidFill>
                <a:prstDash val="solid"/>
                <a:miter lim="400000"/>
              </a:ln>
              <a:effectLst/>
            </c:spPr>
          </c:marker>
          <c:dLbls>
            <c:dLbl>
              <c:idx val="0"/>
              <c:layout>
                <c:manualLayout>
                  <c:x val="-1.7654223411890536E-2"/>
                  <c:y val="-6.5238636609225797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D81-9A49-A221-2EC815FBDA9D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 i="0" u="none" strike="noStrike">
                    <a:solidFill>
                      <a:srgbClr val="0433FF"/>
                    </a:solidFill>
                    <a:latin typeface="Helvetica"/>
                  </a:defRPr>
                </a:pPr>
                <a:endParaRPr lang="de-DE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'Rev. 1.1 DB M&amp;B 06-2026'!$C$72</c:f>
              <c:numCache>
                <c:formatCode>General</c:formatCode>
                <c:ptCount val="1"/>
                <c:pt idx="0">
                  <c:v>329.83959208569507</c:v>
                </c:pt>
              </c:numCache>
            </c:numRef>
          </c:xVal>
          <c:yVal>
            <c:numRef>
              <c:f>'Rev. 1.1 DB M&amp;B 06-2026'!$D$72</c:f>
              <c:numCache>
                <c:formatCode>General</c:formatCode>
                <c:ptCount val="1"/>
                <c:pt idx="0">
                  <c:v>729.56500000000005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81-9A49-A221-2EC815FBDA9D}"/>
            </c:ext>
          </c:extLst>
        </c:ser>
        <c:ser>
          <c:idx val="1"/>
          <c:order val="1"/>
          <c:tx>
            <c:v>Series2</c:v>
          </c:tx>
          <c:spPr>
            <a:ln w="12700" cap="flat">
              <a:solidFill>
                <a:srgbClr val="000000"/>
              </a:solidFill>
              <a:prstDash val="solid"/>
              <a:miter lim="400000"/>
            </a:ln>
            <a:effectLst/>
          </c:spPr>
          <c:marker>
            <c:symbol val="none"/>
          </c:marker>
          <c:xVal>
            <c:numRef>
              <c:f>'Rev. 1.1 DB M&amp;B 06-2026'!$C$64:$C$70</c:f>
              <c:numCache>
                <c:formatCode>0</c:formatCode>
                <c:ptCount val="7"/>
                <c:pt idx="0">
                  <c:v>190</c:v>
                </c:pt>
                <c:pt idx="1">
                  <c:v>440</c:v>
                </c:pt>
                <c:pt idx="2">
                  <c:v>440</c:v>
                </c:pt>
                <c:pt idx="3">
                  <c:v>190</c:v>
                </c:pt>
                <c:pt idx="4">
                  <c:v>190</c:v>
                </c:pt>
                <c:pt idx="5">
                  <c:v>190</c:v>
                </c:pt>
                <c:pt idx="6">
                  <c:v>440</c:v>
                </c:pt>
              </c:numCache>
            </c:numRef>
          </c:xVal>
          <c:yVal>
            <c:numRef>
              <c:f>'Rev. 1.1 DB M&amp;B 06-2026'!$D$64:$D$70</c:f>
              <c:numCache>
                <c:formatCode>General</c:formatCode>
                <c:ptCount val="7"/>
                <c:pt idx="0">
                  <c:v>430</c:v>
                </c:pt>
                <c:pt idx="1">
                  <c:v>430</c:v>
                </c:pt>
                <c:pt idx="2">
                  <c:v>790</c:v>
                </c:pt>
                <c:pt idx="3">
                  <c:v>790</c:v>
                </c:pt>
                <c:pt idx="4">
                  <c:v>430</c:v>
                </c:pt>
                <c:pt idx="5">
                  <c:v>750</c:v>
                </c:pt>
                <c:pt idx="6">
                  <c:v>750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D81-9A49-A221-2EC815FBDA9D}"/>
            </c:ext>
          </c:extLst>
        </c:ser>
        <c:ser>
          <c:idx val="2"/>
          <c:order val="2"/>
          <c:tx>
            <c:strRef>
              <c:f>'Rev. 1.1 DB M&amp;B 06-2026'!$E$74</c:f>
              <c:strCache>
                <c:ptCount val="1"/>
                <c:pt idx="0">
                  <c:v>Landung</c:v>
                </c:pt>
              </c:strCache>
            </c:strRef>
          </c:tx>
          <c:spPr>
            <a:ln w="12700" cap="flat">
              <a:noFill/>
              <a:miter lim="400000"/>
            </a:ln>
            <a:effectLst/>
          </c:spPr>
          <c:marker>
            <c:symbol val="plus"/>
            <c:size val="20"/>
            <c:spPr>
              <a:solidFill>
                <a:srgbClr val="FFFFFF"/>
              </a:solidFill>
              <a:ln w="25400" cap="flat">
                <a:solidFill>
                  <a:srgbClr val="942192"/>
                </a:solidFill>
                <a:prstDash val="solid"/>
                <a:miter lim="400000"/>
              </a:ln>
              <a:effectLst/>
            </c:spPr>
          </c:marker>
          <c:dLbls>
            <c:dLbl>
              <c:idx val="0"/>
              <c:layout>
                <c:manualLayout>
                  <c:x val="-1.1795891616938803E-2"/>
                  <c:y val="6.220437392199582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D81-9A49-A221-2EC815FBDA9D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 i="0" u="none" strike="noStrike">
                    <a:solidFill>
                      <a:srgbClr val="942192"/>
                    </a:solidFill>
                    <a:latin typeface="Helvetica"/>
                  </a:defRPr>
                </a:pPr>
                <a:endParaRPr lang="de-DE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'Rev. 1.1 DB M&amp;B 06-2026'!$C$74</c:f>
              <c:numCache>
                <c:formatCode>General</c:formatCode>
                <c:ptCount val="1"/>
                <c:pt idx="0">
                  <c:v>319.09879013569014</c:v>
                </c:pt>
              </c:numCache>
            </c:numRef>
          </c:xVal>
          <c:yVal>
            <c:numRef>
              <c:f>'Rev. 1.1 DB M&amp;B 06-2026'!$D$74</c:f>
              <c:numCache>
                <c:formatCode>General</c:formatCode>
                <c:ptCount val="1"/>
                <c:pt idx="0">
                  <c:v>625.69000000000005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81-9A49-A221-2EC815FBDA9D}"/>
            </c:ext>
          </c:extLst>
        </c:ser>
        <c:ser>
          <c:idx val="3"/>
          <c:order val="3"/>
          <c:tx>
            <c:v>Series4</c:v>
          </c:tx>
          <c:spPr>
            <a:ln w="12700" cap="flat">
              <a:solidFill>
                <a:srgbClr val="7F7F7F"/>
              </a:solidFill>
              <a:prstDash val="solid"/>
              <a:miter lim="400000"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190</c:v>
              </c:pt>
              <c:pt idx="1">
                <c:v>440</c:v>
              </c:pt>
            </c:numLit>
          </c:xVal>
          <c:yVal>
            <c:numRef>
              <c:f>('Rev. 1.1 DB M&amp;B 06-2026'!$F$64:$F$65,'Rev. 1.1 DB M&amp;B 06-2026'!$F$33,'Rev. 1.1 DB M&amp;B 06-2026'!$F$48)</c:f>
              <c:numCache>
                <c:formatCode>General</c:formatCode>
                <c:ptCount val="4"/>
                <c:pt idx="0">
                  <c:v>630</c:v>
                </c:pt>
                <c:pt idx="1">
                  <c:v>630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D81-9A49-A221-2EC815FBDA9D}"/>
            </c:ext>
          </c:extLst>
        </c:ser>
        <c:ser>
          <c:idx val="4"/>
          <c:order val="4"/>
          <c:tx>
            <c:v>Untitled 9</c:v>
          </c:tx>
          <c:spPr>
            <a:ln w="12700" cap="flat">
              <a:noFill/>
              <a:miter lim="400000"/>
            </a:ln>
            <a:effectLst/>
          </c:spPr>
          <c:marker>
            <c:symbol val="circle"/>
            <c:size val="6"/>
            <c:spPr>
              <a:solidFill>
                <a:srgbClr val="FFFFFF"/>
              </a:solidFill>
              <a:ln w="25400" cap="flat">
                <a:solidFill>
                  <a:srgbClr val="CCCCCC"/>
                </a:solidFill>
                <a:prstDash val="solid"/>
                <a:miter lim="400000"/>
              </a:ln>
              <a:effectLst/>
            </c:spPr>
          </c:marker>
          <c:xVal>
            <c:numRef>
              <c:f>'Rev. 1.1 DB M&amp;B 06-2026'!$B$50</c:f>
              <c:numCache>
                <c:formatCode>General</c:formatCode>
                <c:ptCount val="1"/>
              </c:numCache>
            </c:numRef>
          </c:xVal>
          <c:yVal>
            <c:numRef>
              <c:f>'Rev. 1.1 DB M&amp;B 06-2026'!$E$74</c:f>
              <c:numCache>
                <c:formatCode>@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D81-9A49-A221-2EC815FBDA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4734552"/>
        <c:axId val="2094734553"/>
      </c:scatterChart>
      <c:valAx>
        <c:axId val="2094734552"/>
        <c:scaling>
          <c:orientation val="minMax"/>
          <c:max val="450"/>
          <c:min val="180"/>
        </c:scaling>
        <c:delete val="0"/>
        <c:axPos val="b"/>
        <c:majorGridlines>
          <c:spPr>
            <a:ln w="6350" cap="flat">
              <a:solidFill>
                <a:srgbClr val="BFBFBF"/>
              </a:solidFill>
              <a:prstDash val="solid"/>
              <a:miter lim="400000"/>
            </a:ln>
          </c:spPr>
        </c:majorGridlines>
        <c:title>
          <c:tx>
            <c:rich>
              <a:bodyPr rot="0"/>
              <a:lstStyle/>
              <a:p>
                <a:pPr>
                  <a:defRPr sz="1100" b="0" i="0" u="none" strike="noStrike">
                    <a:solidFill>
                      <a:srgbClr val="000000"/>
                    </a:solidFill>
                    <a:latin typeface="Helvetica"/>
                  </a:defRPr>
                </a:pPr>
                <a:r>
                  <a:rPr lang="de-DE" sz="1100" b="0" i="0" u="none" strike="noStrike">
                    <a:solidFill>
                      <a:srgbClr val="000000"/>
                    </a:solidFill>
                    <a:latin typeface="Helvetica"/>
                  </a:rPr>
                  <a:t>Schwerpunktbereich hinter BP [mm]</a:t>
                </a:r>
              </a:p>
            </c:rich>
          </c:tx>
          <c:layout>
            <c:manualLayout>
              <c:xMode val="edge"/>
              <c:yMode val="edge"/>
              <c:x val="0.3452371578200652"/>
              <c:y val="0.95486855846649676"/>
            </c:manualLayout>
          </c:layout>
          <c:overlay val="1"/>
        </c:title>
        <c:numFmt formatCode="0" sourceLinked="0"/>
        <c:majorTickMark val="none"/>
        <c:minorTickMark val="none"/>
        <c:tickLblPos val="nextTo"/>
        <c:spPr>
          <a:ln w="12700" cap="flat">
            <a:noFill/>
            <a:prstDash val="solid"/>
            <a:round/>
          </a:ln>
        </c:spPr>
        <c:txPr>
          <a:bodyPr rot="-5400000"/>
          <a:lstStyle/>
          <a:p>
            <a:pPr>
              <a:defRPr sz="1000" b="0" i="0" u="none" strike="noStrike">
                <a:solidFill>
                  <a:srgbClr val="000000"/>
                </a:solidFill>
                <a:latin typeface="Helvetica"/>
              </a:defRPr>
            </a:pPr>
            <a:endParaRPr lang="de-DE"/>
          </a:p>
        </c:txPr>
        <c:crossAx val="2094734553"/>
        <c:crosses val="autoZero"/>
        <c:crossBetween val="between"/>
        <c:majorUnit val="30"/>
        <c:minorUnit val="15"/>
      </c:valAx>
      <c:valAx>
        <c:axId val="2094734553"/>
        <c:scaling>
          <c:orientation val="minMax"/>
          <c:max val="810"/>
          <c:min val="410"/>
        </c:scaling>
        <c:delete val="0"/>
        <c:axPos val="l"/>
        <c:majorGridlines>
          <c:spPr>
            <a:ln w="6350" cap="flat">
              <a:solidFill>
                <a:srgbClr val="BFBFBF"/>
              </a:solidFill>
              <a:prstDash val="solid"/>
              <a:miter lim="400000"/>
            </a:ln>
          </c:spPr>
        </c:majorGridlines>
        <c:title>
          <c:tx>
            <c:rich>
              <a:bodyPr rot="-5400000"/>
              <a:lstStyle/>
              <a:p>
                <a:pPr>
                  <a:defRPr sz="1100" b="0" i="0" u="none" strike="noStrike">
                    <a:solidFill>
                      <a:srgbClr val="000000"/>
                    </a:solidFill>
                    <a:latin typeface="Helvetica"/>
                  </a:defRPr>
                </a:pPr>
                <a:r>
                  <a:rPr lang="de-DE" sz="1100" b="0" i="0" u="none" strike="noStrike">
                    <a:solidFill>
                      <a:srgbClr val="000000"/>
                    </a:solidFill>
                    <a:latin typeface="Helvetica"/>
                  </a:rPr>
                  <a:t>Masse [kg]</a:t>
                </a:r>
              </a:p>
            </c:rich>
          </c:tx>
          <c:layout>
            <c:manualLayout>
              <c:xMode val="edge"/>
              <c:yMode val="edge"/>
              <c:x val="2.0099396308557406E-3"/>
              <c:y val="0.38334165193887221"/>
            </c:manualLayout>
          </c:layout>
          <c:overlay val="1"/>
        </c:title>
        <c:numFmt formatCode="0" sourceLinked="0"/>
        <c:majorTickMark val="none"/>
        <c:minorTickMark val="none"/>
        <c:tickLblPos val="nextTo"/>
        <c:spPr>
          <a:ln w="12700" cap="flat">
            <a:noFill/>
            <a:prstDash val="solid"/>
            <a:round/>
          </a:ln>
        </c:spPr>
        <c:txPr>
          <a:bodyPr rot="0"/>
          <a:lstStyle/>
          <a:p>
            <a:pPr>
              <a:defRPr sz="1000" b="0" i="0" u="none" strike="noStrike">
                <a:solidFill>
                  <a:srgbClr val="000000"/>
                </a:solidFill>
                <a:latin typeface="Helvetica"/>
              </a:defRPr>
            </a:pPr>
            <a:endParaRPr lang="de-DE"/>
          </a:p>
        </c:txPr>
        <c:crossAx val="2094734552"/>
        <c:crosses val="autoZero"/>
        <c:crossBetween val="between"/>
        <c:majorUnit val="40"/>
        <c:minorUnit val="20"/>
      </c:valAx>
      <c:spPr>
        <a:noFill/>
        <a:ln w="12700" cap="flat">
          <a:noFill/>
          <a:miter lim="400000"/>
        </a:ln>
        <a:effectLst/>
      </c:spPr>
    </c:plotArea>
    <c:plotVisOnly val="1"/>
    <c:dispBlanksAs val="gap"/>
    <c:showDLblsOverMax val="1"/>
  </c:chart>
  <c:spPr>
    <a:noFill/>
    <a:ln>
      <a:noFill/>
    </a:ln>
    <a:effectLst/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409200</xdr:colOff>
      <xdr:row>25</xdr:row>
      <xdr:rowOff>236391</xdr:rowOff>
    </xdr:from>
    <xdr:to>
      <xdr:col>5</xdr:col>
      <xdr:colOff>30583</xdr:colOff>
      <xdr:row>42</xdr:row>
      <xdr:rowOff>129040</xdr:rowOff>
    </xdr:to>
    <xdr:graphicFrame macro="">
      <xdr:nvGraphicFramePr>
        <xdr:cNvPr id="2" name="Scatter 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Helvetica"/>
            <a:ea typeface="Helvetica"/>
            <a:cs typeface="Helvetica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Helvetica"/>
            <a:ea typeface="Helvetica"/>
            <a:cs typeface="Helvetica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372"/>
  <sheetViews>
    <sheetView showGridLines="0" tabSelected="1" zoomScale="149" workbookViewId="0">
      <selection activeCell="C19" sqref="C19"/>
    </sheetView>
  </sheetViews>
  <sheetFormatPr baseColWidth="10" defaultColWidth="16.33203125" defaultRowHeight="18" customHeight="1" x14ac:dyDescent="0.25"/>
  <cols>
    <col min="1" max="1" width="2.109375" style="60" customWidth="1"/>
    <col min="2" max="2" width="51" style="60" customWidth="1"/>
    <col min="3" max="3" width="10.33203125" style="60" customWidth="1"/>
    <col min="4" max="4" width="9.33203125" style="60" customWidth="1"/>
    <col min="5" max="5" width="10.109375" style="60" customWidth="1"/>
    <col min="6" max="6" width="6.77734375" style="60" customWidth="1"/>
    <col min="7" max="8" width="8.109375" style="60" customWidth="1"/>
    <col min="9" max="9" width="16.33203125" style="60" customWidth="1"/>
    <col min="10" max="16384" width="16.33203125" style="60"/>
  </cols>
  <sheetData>
    <row r="1" spans="2:8" ht="33" customHeight="1" x14ac:dyDescent="0.25">
      <c r="B1" s="1" t="s">
        <v>26</v>
      </c>
      <c r="C1" s="2" t="s">
        <v>0</v>
      </c>
      <c r="D1" s="2" t="s">
        <v>1</v>
      </c>
      <c r="E1" s="3" t="s">
        <v>2</v>
      </c>
      <c r="F1" s="4"/>
      <c r="G1" s="5"/>
      <c r="H1" s="6"/>
    </row>
    <row r="2" spans="2:8" ht="20.7" customHeight="1" x14ac:dyDescent="0.25">
      <c r="B2" s="75" t="s">
        <v>24</v>
      </c>
      <c r="C2" s="7" cm="1">
        <f t="array" ref="C2">MAX(F76:F78)</f>
        <v>423.09</v>
      </c>
      <c r="D2" s="7" cm="1">
        <f t="array" ref="D2">MAX(H76:H78)</f>
        <v>705.8</v>
      </c>
      <c r="E2" s="8" cm="1">
        <f t="array" ref="E2">C2*D2</f>
        <v>298616.92199999996</v>
      </c>
      <c r="F2" s="9"/>
      <c r="G2" s="10"/>
      <c r="H2" s="11"/>
    </row>
    <row r="3" spans="2:8" ht="20.25" customHeight="1" x14ac:dyDescent="0.25">
      <c r="B3" s="12" t="s">
        <v>3</v>
      </c>
      <c r="C3" s="13" cm="1">
        <f t="array" ref="C3">C20</f>
        <v>9.6</v>
      </c>
      <c r="D3" s="13">
        <v>5400</v>
      </c>
      <c r="E3" s="14" cm="1">
        <f t="array" ref="E3">C3*D3</f>
        <v>51840</v>
      </c>
      <c r="F3" s="15" t="s">
        <v>4</v>
      </c>
      <c r="G3" s="10"/>
      <c r="H3" s="11"/>
    </row>
    <row r="4" spans="2:8" ht="20.25" customHeight="1" x14ac:dyDescent="0.25">
      <c r="B4" s="83" t="s">
        <v>27</v>
      </c>
      <c r="C4" s="70">
        <v>93</v>
      </c>
      <c r="D4" s="13">
        <v>-1350</v>
      </c>
      <c r="E4" s="14" cm="1">
        <f t="array" ref="E4">C4*D4</f>
        <v>-125550</v>
      </c>
      <c r="F4" s="15" t="s">
        <v>4</v>
      </c>
      <c r="G4" s="10"/>
      <c r="H4" s="11"/>
    </row>
    <row r="5" spans="2:8" ht="20.25" customHeight="1" x14ac:dyDescent="0.25">
      <c r="B5" s="83" t="s">
        <v>28</v>
      </c>
      <c r="C5" s="70">
        <v>95</v>
      </c>
      <c r="D5" s="13">
        <v>-280</v>
      </c>
      <c r="E5" s="14" cm="1">
        <f t="array" ref="E5">C5*D5</f>
        <v>-26600</v>
      </c>
      <c r="F5" s="15" t="s">
        <v>4</v>
      </c>
      <c r="G5" s="10"/>
      <c r="H5" s="11"/>
    </row>
    <row r="6" spans="2:8" ht="20.25" customHeight="1" x14ac:dyDescent="0.25">
      <c r="B6" s="81" t="s">
        <v>25</v>
      </c>
      <c r="C6" s="71">
        <v>5</v>
      </c>
      <c r="D6" s="16">
        <v>270</v>
      </c>
      <c r="E6" s="17" cm="1">
        <f t="array" ref="E6">C6*D6</f>
        <v>1350</v>
      </c>
      <c r="F6" s="15" t="s">
        <v>4</v>
      </c>
      <c r="G6" s="10"/>
      <c r="H6" s="11"/>
    </row>
    <row r="7" spans="2:8" ht="20.55" customHeight="1" x14ac:dyDescent="0.25">
      <c r="B7" s="18" t="s">
        <v>5</v>
      </c>
      <c r="C7" s="72">
        <v>100</v>
      </c>
      <c r="D7" s="19">
        <v>206</v>
      </c>
      <c r="E7" s="20" cm="1">
        <f t="array" ref="E7">C7*D7</f>
        <v>20600</v>
      </c>
      <c r="F7" s="15" t="s">
        <v>4</v>
      </c>
      <c r="G7" s="10"/>
      <c r="H7" s="11"/>
    </row>
    <row r="8" spans="2:8" ht="20.7" customHeight="1" x14ac:dyDescent="0.25">
      <c r="B8" s="80" t="s">
        <v>29</v>
      </c>
      <c r="C8" s="21" cm="1">
        <f t="array" ref="C8">C7/25.806451612903</f>
        <v>3.8750000000000338</v>
      </c>
      <c r="D8" s="21">
        <v>5260</v>
      </c>
      <c r="E8" s="22" cm="1">
        <f t="array" ref="E8">C8*D8</f>
        <v>20382.500000000178</v>
      </c>
      <c r="F8" s="15" t="s">
        <v>4</v>
      </c>
      <c r="G8" s="10"/>
      <c r="H8" s="11"/>
    </row>
    <row r="9" spans="2:8" ht="21" customHeight="1" x14ac:dyDescent="0.25">
      <c r="B9" s="23" t="str" cm="1">
        <f t="array" ref="B9">IF(C25&lt;&gt;"","Abflugmasse max. 790 kg","Abflugmasse max. 750 kg")</f>
        <v>Abflugmasse max. 790 kg</v>
      </c>
      <c r="C9" s="24" cm="1">
        <f t="array" ref="C9">C2+C3+C4+C5+C6+C7+C8</f>
        <v>729.56500000000005</v>
      </c>
      <c r="D9" s="25" cm="1">
        <f t="array" ref="D9">E9/C9</f>
        <v>329.83959208569507</v>
      </c>
      <c r="E9" s="26" cm="1">
        <f t="array" ref="E9">E2+E3+E4+E5+E6+E7+E8</f>
        <v>240639.42200000014</v>
      </c>
      <c r="F9" s="9"/>
      <c r="G9" s="10"/>
      <c r="H9" s="11"/>
    </row>
    <row r="10" spans="2:8" ht="20.7" customHeight="1" x14ac:dyDescent="0.25">
      <c r="B10" s="27" t="s">
        <v>5</v>
      </c>
      <c r="C10" s="28" cm="1">
        <f t="array" ref="C10">C7</f>
        <v>100</v>
      </c>
      <c r="D10" s="28" cm="1">
        <f t="array" ref="D10">D7</f>
        <v>206</v>
      </c>
      <c r="E10" s="8" cm="1">
        <f t="array" ref="E10">C10*D10</f>
        <v>20600</v>
      </c>
      <c r="F10" s="15" t="s">
        <v>6</v>
      </c>
      <c r="G10" s="10"/>
      <c r="H10" s="11"/>
    </row>
    <row r="11" spans="2:8" ht="20.7" customHeight="1" x14ac:dyDescent="0.25">
      <c r="B11" s="86" t="s">
        <v>29</v>
      </c>
      <c r="C11" s="30" cm="1">
        <f t="array" ref="C11">C8</f>
        <v>3.8750000000000338</v>
      </c>
      <c r="D11" s="30" cm="1">
        <f t="array" ref="D11">D8</f>
        <v>5260</v>
      </c>
      <c r="E11" s="31" cm="1">
        <f t="array" ref="E11">C11*D11</f>
        <v>20382.500000000178</v>
      </c>
      <c r="F11" s="15" t="s">
        <v>6</v>
      </c>
      <c r="G11" s="10"/>
      <c r="H11" s="11"/>
    </row>
    <row r="12" spans="2:8" ht="21" customHeight="1" x14ac:dyDescent="0.25">
      <c r="B12" s="23" t="str" cm="1">
        <f t="array" ref="B12">IF(B9="Abflugmasse max. 790 kg","Landemasse max. 790 kg","Landemasse max. 750 kg")</f>
        <v>Landemasse max. 790 kg</v>
      </c>
      <c r="C12" s="24" cm="1">
        <f t="array" ref="C12">C9-C10-C11</f>
        <v>625.69000000000005</v>
      </c>
      <c r="D12" s="25" cm="1">
        <f t="array" ref="D12">E12/C12</f>
        <v>319.09879013569014</v>
      </c>
      <c r="E12" s="26" cm="1">
        <f t="array" ref="E12">E9-E10-E11</f>
        <v>199656.92199999996</v>
      </c>
      <c r="F12" s="9"/>
      <c r="G12" s="10"/>
      <c r="H12" s="11"/>
    </row>
    <row r="13" spans="2:8" ht="9" customHeight="1" x14ac:dyDescent="0.25">
      <c r="B13" s="32"/>
      <c r="C13" s="33"/>
      <c r="D13" s="34"/>
      <c r="E13" s="34"/>
      <c r="F13" s="35"/>
      <c r="G13" s="35"/>
      <c r="H13" s="36"/>
    </row>
    <row r="14" spans="2:8" ht="21" customHeight="1" x14ac:dyDescent="0.25">
      <c r="B14" s="89" t="s">
        <v>7</v>
      </c>
      <c r="C14" s="90"/>
      <c r="D14" s="90"/>
      <c r="E14" s="91"/>
      <c r="F14" s="37"/>
      <c r="G14" s="35"/>
      <c r="H14" s="36"/>
    </row>
    <row r="15" spans="2:8" ht="21" customHeight="1" x14ac:dyDescent="0.25">
      <c r="B15" s="89" t="s">
        <v>8</v>
      </c>
      <c r="C15" s="90"/>
      <c r="D15" s="90"/>
      <c r="E15" s="91"/>
      <c r="F15" s="37"/>
      <c r="G15" s="84"/>
      <c r="H15" s="85"/>
    </row>
    <row r="16" spans="2:8" ht="21" customHeight="1" x14ac:dyDescent="0.25">
      <c r="B16" s="89" t="s">
        <v>9</v>
      </c>
      <c r="C16" s="90"/>
      <c r="D16" s="90"/>
      <c r="E16" s="91"/>
      <c r="F16" s="37"/>
      <c r="G16" s="35"/>
      <c r="H16" s="36"/>
    </row>
    <row r="17" spans="2:8" ht="9" customHeight="1" x14ac:dyDescent="0.25">
      <c r="B17" s="32"/>
      <c r="C17" s="33"/>
      <c r="D17" s="38"/>
      <c r="E17" s="38"/>
      <c r="F17" s="35"/>
      <c r="G17" s="35"/>
      <c r="H17" s="36"/>
    </row>
    <row r="18" spans="2:8" ht="20.7" customHeight="1" x14ac:dyDescent="0.25">
      <c r="B18" s="27" t="s">
        <v>10</v>
      </c>
      <c r="C18" s="73">
        <v>4</v>
      </c>
      <c r="D18" s="39" cm="1">
        <f t="array" ref="D18">C18*2.4</f>
        <v>9.6</v>
      </c>
      <c r="E18" s="35"/>
      <c r="F18" s="35"/>
      <c r="G18" s="35"/>
      <c r="H18" s="36"/>
    </row>
    <row r="19" spans="2:8" ht="20.7" customHeight="1" x14ac:dyDescent="0.25">
      <c r="B19" s="29" t="s">
        <v>11</v>
      </c>
      <c r="C19" s="74">
        <v>0</v>
      </c>
      <c r="D19" s="39" cm="1">
        <f t="array" ref="D19">C19*1.2</f>
        <v>0</v>
      </c>
      <c r="E19" s="35"/>
      <c r="F19" s="35"/>
      <c r="G19" s="35"/>
      <c r="H19" s="36"/>
    </row>
    <row r="20" spans="2:8" ht="21" customHeight="1" x14ac:dyDescent="0.25">
      <c r="B20" s="40"/>
      <c r="C20" s="41" cm="1">
        <f t="array" ref="C20">SUM(D18:D19)</f>
        <v>9.6</v>
      </c>
      <c r="D20" s="42"/>
      <c r="E20" s="35"/>
      <c r="F20" s="35"/>
      <c r="G20" s="35"/>
      <c r="H20" s="36"/>
    </row>
    <row r="21" spans="2:8" ht="9" customHeight="1" x14ac:dyDescent="0.25">
      <c r="B21" s="43"/>
      <c r="C21" s="44"/>
      <c r="D21" s="45"/>
      <c r="E21" s="45"/>
      <c r="F21" s="35"/>
      <c r="G21" s="35"/>
      <c r="H21" s="36"/>
    </row>
    <row r="22" spans="2:8" ht="20.55" customHeight="1" x14ac:dyDescent="0.25">
      <c r="B22" s="46" t="s">
        <v>12</v>
      </c>
      <c r="C22" s="47" cm="1">
        <f t="array" ref="C22">((D12-C64)/(C65-C64))*100</f>
        <v>51.639516054276058</v>
      </c>
      <c r="D22" s="48"/>
      <c r="E22" s="45"/>
      <c r="F22" s="35"/>
      <c r="G22" s="35"/>
      <c r="H22" s="36"/>
    </row>
    <row r="23" spans="2:8" ht="20.25" customHeight="1" x14ac:dyDescent="0.25">
      <c r="B23" s="49" t="s">
        <v>13</v>
      </c>
      <c r="C23" s="58" t="str" cm="1">
        <f t="array" ref="C23">IF(F76&gt;0,C9/16.3,"")</f>
        <v/>
      </c>
      <c r="D23" s="48"/>
      <c r="E23" s="10"/>
      <c r="F23" s="35"/>
      <c r="G23" s="35"/>
      <c r="H23" s="36"/>
    </row>
    <row r="24" spans="2:8" ht="20.25" customHeight="1" x14ac:dyDescent="0.25">
      <c r="B24" s="49" t="s">
        <v>14</v>
      </c>
      <c r="C24" s="58" t="str" cm="1">
        <f t="array" ref="C24">IF(F77&gt;0,C9/16.72,"")</f>
        <v/>
      </c>
      <c r="D24" s="48"/>
      <c r="E24" s="45"/>
      <c r="F24" s="35"/>
      <c r="G24" s="35"/>
      <c r="H24" s="36"/>
    </row>
    <row r="25" spans="2:8" ht="20.55" customHeight="1" x14ac:dyDescent="0.25">
      <c r="B25" s="50" t="s">
        <v>15</v>
      </c>
      <c r="C25" s="59" cm="1">
        <f t="array" ref="C25">IF(F78&gt;0,C9/17.53,"")</f>
        <v>41.618083285795777</v>
      </c>
      <c r="D25" s="48"/>
      <c r="E25" s="45"/>
      <c r="F25" s="35"/>
      <c r="G25" s="35"/>
      <c r="H25" s="36"/>
    </row>
    <row r="26" spans="2:8" ht="20.55" customHeight="1" x14ac:dyDescent="0.25">
      <c r="B26" s="51"/>
      <c r="C26" s="52"/>
      <c r="D26" s="53"/>
      <c r="E26" s="35"/>
      <c r="F26" s="35"/>
      <c r="G26" s="35"/>
      <c r="H26" s="36"/>
    </row>
    <row r="27" spans="2:8" ht="19.95" customHeight="1" x14ac:dyDescent="0.25">
      <c r="B27" s="54"/>
      <c r="C27" s="53"/>
      <c r="D27" s="53"/>
      <c r="E27" s="35"/>
      <c r="F27" s="35"/>
      <c r="G27" s="35"/>
      <c r="H27" s="36"/>
    </row>
    <row r="28" spans="2:8" ht="19.95" customHeight="1" x14ac:dyDescent="0.25">
      <c r="B28" s="54"/>
      <c r="C28" s="53"/>
      <c r="D28" s="53"/>
      <c r="E28" s="35"/>
      <c r="F28" s="35"/>
      <c r="G28" s="35"/>
      <c r="H28" s="36"/>
    </row>
    <row r="29" spans="2:8" ht="19.95" customHeight="1" x14ac:dyDescent="0.25">
      <c r="B29" s="54"/>
      <c r="C29" s="53"/>
      <c r="D29" s="53"/>
      <c r="E29" s="35"/>
      <c r="F29" s="35"/>
      <c r="G29" s="35"/>
      <c r="H29" s="36"/>
    </row>
    <row r="30" spans="2:8" ht="19.95" customHeight="1" x14ac:dyDescent="0.25">
      <c r="B30" s="54"/>
      <c r="C30" s="53"/>
      <c r="D30" s="53"/>
      <c r="E30" s="35"/>
      <c r="F30" s="35"/>
      <c r="G30" s="35"/>
      <c r="H30" s="36"/>
    </row>
    <row r="31" spans="2:8" ht="19.95" customHeight="1" x14ac:dyDescent="0.25">
      <c r="B31" s="54"/>
      <c r="C31" s="53"/>
      <c r="D31" s="53"/>
      <c r="E31" s="35"/>
      <c r="F31" s="35"/>
      <c r="G31" s="35"/>
      <c r="H31" s="36"/>
    </row>
    <row r="32" spans="2:8" ht="19.95" customHeight="1" x14ac:dyDescent="0.25">
      <c r="B32" s="54"/>
      <c r="C32" s="55"/>
      <c r="D32" s="55"/>
      <c r="E32" s="35"/>
      <c r="F32" s="35"/>
      <c r="G32" s="35"/>
      <c r="H32" s="36"/>
    </row>
    <row r="33" spans="2:8" ht="19.95" customHeight="1" x14ac:dyDescent="0.25">
      <c r="B33" s="56"/>
      <c r="C33" s="92"/>
      <c r="D33" s="92"/>
      <c r="E33" s="35"/>
      <c r="F33" s="35"/>
      <c r="G33" s="35"/>
      <c r="H33" s="36"/>
    </row>
    <row r="34" spans="2:8" ht="19.95" customHeight="1" x14ac:dyDescent="0.25">
      <c r="B34" s="56"/>
      <c r="C34" s="35"/>
      <c r="D34" s="35"/>
      <c r="E34" s="35"/>
      <c r="F34" s="35"/>
      <c r="G34" s="35"/>
      <c r="H34" s="36"/>
    </row>
    <row r="35" spans="2:8" ht="19.95" customHeight="1" x14ac:dyDescent="0.25">
      <c r="B35" s="56"/>
      <c r="C35" s="35"/>
      <c r="D35" s="35"/>
      <c r="E35" s="35"/>
      <c r="F35" s="53"/>
      <c r="G35" s="35"/>
      <c r="H35" s="36"/>
    </row>
    <row r="36" spans="2:8" ht="19.95" customHeight="1" x14ac:dyDescent="0.25">
      <c r="B36" s="56"/>
      <c r="C36" s="35"/>
      <c r="D36" s="35"/>
      <c r="E36" s="35"/>
      <c r="F36" s="35"/>
      <c r="G36" s="35"/>
      <c r="H36" s="36"/>
    </row>
    <row r="37" spans="2:8" ht="19.95" customHeight="1" x14ac:dyDescent="0.25">
      <c r="B37" s="56"/>
      <c r="C37" s="35"/>
      <c r="D37" s="35"/>
      <c r="E37" s="10"/>
      <c r="F37" s="10"/>
      <c r="G37" s="10"/>
      <c r="H37" s="57"/>
    </row>
    <row r="38" spans="2:8" ht="19.95" customHeight="1" x14ac:dyDescent="0.25">
      <c r="B38" s="56"/>
      <c r="C38" s="35"/>
      <c r="D38" s="35"/>
      <c r="E38" s="10"/>
      <c r="F38" s="10"/>
      <c r="G38" s="10"/>
      <c r="H38" s="57"/>
    </row>
    <row r="39" spans="2:8" ht="19.95" customHeight="1" x14ac:dyDescent="0.25">
      <c r="B39" s="56"/>
      <c r="C39" s="35"/>
      <c r="D39" s="35"/>
      <c r="E39" s="10"/>
      <c r="F39" s="10"/>
      <c r="G39" s="10"/>
      <c r="H39" s="57"/>
    </row>
    <row r="40" spans="2:8" ht="19.95" customHeight="1" x14ac:dyDescent="0.25">
      <c r="B40" s="56"/>
      <c r="C40" s="35"/>
      <c r="D40" s="35"/>
      <c r="E40" s="10"/>
      <c r="G40" s="35"/>
      <c r="H40" s="36"/>
    </row>
    <row r="41" spans="2:8" ht="19.95" customHeight="1" x14ac:dyDescent="0.25">
      <c r="B41" s="56"/>
      <c r="C41" s="35"/>
      <c r="D41" s="35"/>
      <c r="E41" s="35"/>
      <c r="F41" s="35"/>
      <c r="G41" s="35"/>
      <c r="H41" s="36"/>
    </row>
    <row r="42" spans="2:8" ht="19.95" customHeight="1" x14ac:dyDescent="0.25">
      <c r="B42" s="56"/>
      <c r="C42" s="35"/>
      <c r="D42" s="35"/>
      <c r="E42" s="35"/>
      <c r="F42" s="35"/>
      <c r="G42" s="35"/>
      <c r="H42" s="36"/>
    </row>
    <row r="43" spans="2:8" s="79" customFormat="1" ht="19.95" customHeight="1" x14ac:dyDescent="0.25">
      <c r="B43" s="76"/>
      <c r="C43" s="77"/>
      <c r="D43" s="77"/>
      <c r="E43" s="77"/>
      <c r="F43" s="77"/>
      <c r="G43" s="77"/>
      <c r="H43" s="78"/>
    </row>
    <row r="44" spans="2:8" s="79" customFormat="1" ht="19.95" customHeight="1" x14ac:dyDescent="0.25">
      <c r="B44" s="76"/>
      <c r="C44" s="77"/>
      <c r="D44" s="77"/>
      <c r="E44" s="77"/>
      <c r="F44" s="77"/>
      <c r="G44" s="77"/>
      <c r="H44" s="78"/>
    </row>
    <row r="45" spans="2:8" s="79" customFormat="1" ht="19.95" customHeight="1" x14ac:dyDescent="0.25">
      <c r="B45" s="76"/>
      <c r="C45" s="77"/>
      <c r="D45" s="77"/>
      <c r="E45" s="77"/>
      <c r="F45" s="77"/>
      <c r="G45" s="77"/>
      <c r="H45" s="78"/>
    </row>
    <row r="46" spans="2:8" s="79" customFormat="1" ht="19.95" customHeight="1" x14ac:dyDescent="0.25">
      <c r="B46" s="76"/>
      <c r="C46" s="77"/>
      <c r="D46" s="77"/>
      <c r="E46" s="77"/>
      <c r="F46" s="77"/>
      <c r="G46" s="77"/>
      <c r="H46" s="78"/>
    </row>
    <row r="47" spans="2:8" s="79" customFormat="1" ht="19.95" customHeight="1" x14ac:dyDescent="0.25">
      <c r="B47" s="76"/>
      <c r="C47" s="77"/>
      <c r="D47" s="77"/>
      <c r="E47" s="77"/>
      <c r="F47" s="77"/>
      <c r="G47" s="77"/>
      <c r="H47" s="78"/>
    </row>
    <row r="48" spans="2:8" s="79" customFormat="1" ht="19.95" customHeight="1" x14ac:dyDescent="0.25">
      <c r="B48" s="76"/>
      <c r="C48" s="77"/>
      <c r="D48" s="77"/>
      <c r="E48" s="77"/>
      <c r="F48" s="77"/>
      <c r="G48" s="77"/>
      <c r="H48" s="78"/>
    </row>
    <row r="49" spans="2:8" s="79" customFormat="1" ht="19.95" customHeight="1" x14ac:dyDescent="0.25">
      <c r="B49" s="76"/>
      <c r="C49" s="77"/>
      <c r="D49" s="77"/>
      <c r="E49" s="77"/>
      <c r="F49" s="77"/>
      <c r="G49" s="77"/>
      <c r="H49" s="78"/>
    </row>
    <row r="50" spans="2:8" s="79" customFormat="1" ht="19.95" customHeight="1" x14ac:dyDescent="0.25">
      <c r="B50" s="94"/>
      <c r="C50" s="95"/>
      <c r="D50" s="95"/>
      <c r="E50" s="95"/>
      <c r="F50" s="95"/>
      <c r="G50" s="95"/>
      <c r="H50" s="78"/>
    </row>
    <row r="51" spans="2:8" s="79" customFormat="1" ht="19.95" customHeight="1" x14ac:dyDescent="0.25">
      <c r="B51" s="76"/>
      <c r="C51" s="77"/>
      <c r="D51" s="77"/>
      <c r="E51" s="77"/>
      <c r="F51" s="77"/>
      <c r="G51" s="77"/>
      <c r="H51" s="78"/>
    </row>
    <row r="52" spans="2:8" s="79" customFormat="1" ht="19.95" customHeight="1" x14ac:dyDescent="0.25">
      <c r="B52" s="76"/>
      <c r="C52" s="77"/>
      <c r="D52" s="77"/>
      <c r="E52" s="77"/>
      <c r="F52" s="77"/>
      <c r="G52" s="77"/>
      <c r="H52" s="78"/>
    </row>
    <row r="53" spans="2:8" s="79" customFormat="1" ht="19.95" customHeight="1" x14ac:dyDescent="0.25">
      <c r="B53" s="76"/>
      <c r="C53" s="77"/>
      <c r="D53" s="77"/>
      <c r="E53" s="77"/>
      <c r="F53" s="77"/>
      <c r="G53" s="77"/>
      <c r="H53" s="78"/>
    </row>
    <row r="54" spans="2:8" s="79" customFormat="1" ht="19.95" customHeight="1" x14ac:dyDescent="0.25">
      <c r="B54" s="76"/>
      <c r="C54" s="77"/>
      <c r="D54" s="77"/>
      <c r="E54" s="77"/>
      <c r="F54" s="77"/>
      <c r="G54" s="77"/>
      <c r="H54" s="78"/>
    </row>
    <row r="55" spans="2:8" s="79" customFormat="1" ht="19.95" customHeight="1" x14ac:dyDescent="0.25">
      <c r="B55" s="76"/>
      <c r="C55" s="77"/>
      <c r="D55" s="77"/>
      <c r="E55" s="77"/>
      <c r="F55" s="77"/>
      <c r="G55" s="77"/>
      <c r="H55" s="78"/>
    </row>
    <row r="56" spans="2:8" s="79" customFormat="1" ht="19.95" customHeight="1" x14ac:dyDescent="0.25">
      <c r="B56" s="76"/>
      <c r="C56" s="77"/>
      <c r="D56" s="77"/>
      <c r="E56" s="77"/>
      <c r="F56" s="77"/>
      <c r="G56" s="77"/>
      <c r="H56" s="78"/>
    </row>
    <row r="57" spans="2:8" s="79" customFormat="1" ht="19.95" customHeight="1" x14ac:dyDescent="0.25">
      <c r="B57" s="76"/>
      <c r="C57" s="77"/>
      <c r="D57" s="77"/>
      <c r="E57" s="77"/>
      <c r="F57" s="77"/>
      <c r="G57" s="77"/>
      <c r="H57" s="78"/>
    </row>
    <row r="58" spans="2:8" s="79" customFormat="1" ht="19.95" customHeight="1" x14ac:dyDescent="0.25">
      <c r="B58" s="76"/>
      <c r="C58" s="77"/>
      <c r="D58" s="77"/>
      <c r="E58" s="77"/>
      <c r="F58" s="77"/>
      <c r="G58" s="77"/>
      <c r="H58" s="78"/>
    </row>
    <row r="59" spans="2:8" s="79" customFormat="1" ht="19.95" customHeight="1" x14ac:dyDescent="0.25">
      <c r="B59" s="76"/>
      <c r="C59" s="77"/>
      <c r="D59" s="77"/>
      <c r="E59" s="77"/>
      <c r="F59" s="77"/>
      <c r="G59" s="77"/>
      <c r="H59" s="78"/>
    </row>
    <row r="60" spans="2:8" s="79" customFormat="1" ht="19.95" customHeight="1" x14ac:dyDescent="0.25">
      <c r="B60" s="76"/>
      <c r="C60" s="77"/>
      <c r="D60" s="77"/>
      <c r="E60" s="77"/>
      <c r="F60" s="77"/>
      <c r="G60" s="77"/>
      <c r="H60" s="78"/>
    </row>
    <row r="61" spans="2:8" s="62" customFormat="1" ht="20.55" customHeight="1" x14ac:dyDescent="0.25">
      <c r="B61" s="61"/>
      <c r="C61" s="61"/>
      <c r="D61" s="61"/>
      <c r="E61" s="61"/>
      <c r="F61" s="61"/>
      <c r="G61" s="61"/>
      <c r="H61" s="61"/>
    </row>
    <row r="62" spans="2:8" s="62" customFormat="1" ht="21" customHeight="1" x14ac:dyDescent="0.25">
      <c r="B62" s="61"/>
      <c r="C62" s="93" t="s">
        <v>16</v>
      </c>
      <c r="D62" s="88"/>
      <c r="E62" s="93" t="s">
        <v>16</v>
      </c>
      <c r="F62" s="88"/>
      <c r="G62" s="61"/>
      <c r="H62" s="61"/>
    </row>
    <row r="63" spans="2:8" s="62" customFormat="1" ht="33" customHeight="1" x14ac:dyDescent="0.25">
      <c r="B63" s="61"/>
      <c r="C63" s="64" t="s">
        <v>17</v>
      </c>
      <c r="D63" s="64" t="s">
        <v>18</v>
      </c>
      <c r="E63" s="64" t="s">
        <v>17</v>
      </c>
      <c r="F63" s="64" t="s">
        <v>18</v>
      </c>
      <c r="G63" s="61"/>
      <c r="H63" s="61"/>
    </row>
    <row r="64" spans="2:8" s="62" customFormat="1" ht="21" customHeight="1" x14ac:dyDescent="0.25">
      <c r="B64" s="61"/>
      <c r="C64" s="65">
        <v>190</v>
      </c>
      <c r="D64" s="66">
        <v>430</v>
      </c>
      <c r="E64" s="65">
        <v>190</v>
      </c>
      <c r="F64" s="66">
        <v>630</v>
      </c>
      <c r="G64" s="61"/>
      <c r="H64" s="61"/>
    </row>
    <row r="65" spans="2:8" s="62" customFormat="1" ht="21" customHeight="1" x14ac:dyDescent="0.25">
      <c r="B65" s="61"/>
      <c r="C65" s="65">
        <v>440</v>
      </c>
      <c r="D65" s="66">
        <v>430</v>
      </c>
      <c r="E65" s="65">
        <v>440</v>
      </c>
      <c r="F65" s="66">
        <v>630</v>
      </c>
      <c r="G65" s="61"/>
      <c r="H65" s="61"/>
    </row>
    <row r="66" spans="2:8" s="62" customFormat="1" ht="21" customHeight="1" x14ac:dyDescent="0.25">
      <c r="B66" s="61"/>
      <c r="C66" s="65">
        <v>440</v>
      </c>
      <c r="D66" s="66">
        <v>790</v>
      </c>
      <c r="E66" s="65">
        <v>190</v>
      </c>
      <c r="F66" s="66">
        <v>750</v>
      </c>
      <c r="G66" s="61"/>
      <c r="H66" s="61"/>
    </row>
    <row r="67" spans="2:8" s="62" customFormat="1" ht="21" customHeight="1" x14ac:dyDescent="0.25">
      <c r="B67" s="61"/>
      <c r="C67" s="65">
        <v>190</v>
      </c>
      <c r="D67" s="66">
        <v>790</v>
      </c>
      <c r="E67" s="65">
        <v>440</v>
      </c>
      <c r="F67" s="66">
        <v>750</v>
      </c>
      <c r="G67" s="61"/>
      <c r="H67" s="61"/>
    </row>
    <row r="68" spans="2:8" s="62" customFormat="1" ht="21" customHeight="1" x14ac:dyDescent="0.25">
      <c r="B68" s="61"/>
      <c r="C68" s="65">
        <v>190</v>
      </c>
      <c r="D68" s="66">
        <v>430</v>
      </c>
      <c r="E68" s="65"/>
      <c r="F68" s="67"/>
      <c r="G68" s="61"/>
      <c r="H68" s="61"/>
    </row>
    <row r="69" spans="2:8" s="62" customFormat="1" ht="21" customHeight="1" x14ac:dyDescent="0.25">
      <c r="B69" s="61"/>
      <c r="C69" s="65">
        <v>190</v>
      </c>
      <c r="D69" s="66">
        <v>750</v>
      </c>
      <c r="E69" s="65"/>
      <c r="F69" s="67"/>
      <c r="G69" s="61"/>
      <c r="H69" s="61"/>
    </row>
    <row r="70" spans="2:8" s="62" customFormat="1" ht="21" customHeight="1" x14ac:dyDescent="0.25">
      <c r="B70" s="61"/>
      <c r="C70" s="65">
        <v>440</v>
      </c>
      <c r="D70" s="66">
        <v>750</v>
      </c>
      <c r="E70" s="65"/>
      <c r="F70" s="67"/>
      <c r="G70" s="61"/>
      <c r="H70" s="61"/>
    </row>
    <row r="71" spans="2:8" s="62" customFormat="1" ht="21" customHeight="1" x14ac:dyDescent="0.25">
      <c r="B71" s="61"/>
      <c r="C71" s="61"/>
      <c r="D71" s="61"/>
      <c r="E71" s="61"/>
      <c r="F71" s="61"/>
      <c r="G71" s="61"/>
      <c r="H71" s="61"/>
    </row>
    <row r="72" spans="2:8" s="62" customFormat="1" ht="21" customHeight="1" x14ac:dyDescent="0.25">
      <c r="B72" s="61"/>
      <c r="C72" s="68" cm="1">
        <f t="array" ref="C72">D9</f>
        <v>329.83959208569507</v>
      </c>
      <c r="D72" s="68" cm="1">
        <f t="array" ref="D72">C9</f>
        <v>729.56500000000005</v>
      </c>
      <c r="E72" s="64" t="s">
        <v>20</v>
      </c>
      <c r="F72" s="61"/>
      <c r="G72" s="61"/>
      <c r="H72" s="61"/>
    </row>
    <row r="73" spans="2:8" s="62" customFormat="1" ht="21" customHeight="1" x14ac:dyDescent="0.25">
      <c r="B73" s="61"/>
      <c r="C73" s="61"/>
      <c r="D73" s="61"/>
      <c r="E73" s="61"/>
      <c r="F73" s="61"/>
      <c r="G73" s="61"/>
      <c r="H73" s="61"/>
    </row>
    <row r="74" spans="2:8" s="62" customFormat="1" ht="21" customHeight="1" x14ac:dyDescent="0.25">
      <c r="B74" s="61"/>
      <c r="C74" s="68" cm="1">
        <f t="array" ref="C74">D12</f>
        <v>319.09879013569014</v>
      </c>
      <c r="D74" s="68" cm="1">
        <f t="array" ref="D74">C12</f>
        <v>625.69000000000005</v>
      </c>
      <c r="E74" s="64" t="s">
        <v>21</v>
      </c>
      <c r="F74" s="61"/>
      <c r="G74" s="61"/>
      <c r="H74" s="61"/>
    </row>
    <row r="75" spans="2:8" s="62" customFormat="1" ht="21" customHeight="1" x14ac:dyDescent="0.25">
      <c r="B75" s="61"/>
      <c r="C75" s="88"/>
      <c r="D75" s="88"/>
      <c r="E75" s="61"/>
      <c r="F75" s="61"/>
      <c r="G75" s="61"/>
      <c r="H75" s="61"/>
    </row>
    <row r="76" spans="2:8" s="62" customFormat="1" ht="45" customHeight="1" x14ac:dyDescent="0.25">
      <c r="B76" s="69"/>
      <c r="C76" s="87" t="s">
        <v>22</v>
      </c>
      <c r="D76" s="88"/>
      <c r="E76" s="62">
        <v>414.7</v>
      </c>
      <c r="F76" s="62" cm="1">
        <f t="array" ref="F76">IF(B2=C76,E76,0)</f>
        <v>0</v>
      </c>
      <c r="G76" s="62">
        <v>713.9</v>
      </c>
      <c r="H76" s="62" cm="1">
        <f t="array" ref="H76">IF(B2=C76,G76,0)</f>
        <v>0</v>
      </c>
    </row>
    <row r="77" spans="2:8" s="62" customFormat="1" ht="45" customHeight="1" x14ac:dyDescent="0.25">
      <c r="B77" s="61"/>
      <c r="C77" s="87" t="s">
        <v>23</v>
      </c>
      <c r="D77" s="88"/>
      <c r="E77" s="62">
        <v>418.1</v>
      </c>
      <c r="F77" s="62" cm="1">
        <f t="array" ref="F77">IF(B2=C77,E77,0)</f>
        <v>0</v>
      </c>
      <c r="G77" s="62">
        <v>713.9</v>
      </c>
      <c r="H77" s="62" cm="1">
        <f t="array" ref="H77">IF(B2=C77,G77,0)</f>
        <v>0</v>
      </c>
    </row>
    <row r="78" spans="2:8" s="62" customFormat="1" ht="45" customHeight="1" x14ac:dyDescent="0.25">
      <c r="B78" s="61"/>
      <c r="C78" s="87" t="s">
        <v>24</v>
      </c>
      <c r="D78" s="88"/>
      <c r="E78" s="62">
        <v>423.09</v>
      </c>
      <c r="F78" s="62" cm="1">
        <f t="array" ref="F78">IF(B2=C78,E78,0)</f>
        <v>423.09</v>
      </c>
      <c r="G78" s="62">
        <v>705.8</v>
      </c>
      <c r="H78" s="62" cm="1">
        <f t="array" ref="H78">IF(B2=C78,G78,0)</f>
        <v>705.8</v>
      </c>
    </row>
    <row r="79" spans="2:8" s="62" customFormat="1" ht="20.55" customHeight="1" x14ac:dyDescent="0.25">
      <c r="B79" s="61"/>
      <c r="C79" s="61"/>
      <c r="D79" s="61"/>
      <c r="E79" s="61"/>
      <c r="F79" s="61"/>
      <c r="G79" s="61"/>
      <c r="H79" s="61"/>
    </row>
    <row r="80" spans="2:8" s="62" customFormat="1" ht="19.95" customHeight="1" x14ac:dyDescent="0.25">
      <c r="B80" s="61"/>
      <c r="C80" s="62" cm="1">
        <f t="array" ref="C80">IF(F78&gt;0,790,750)</f>
        <v>790</v>
      </c>
      <c r="D80" s="63" t="s">
        <v>19</v>
      </c>
      <c r="E80" s="61"/>
      <c r="F80" s="61"/>
      <c r="G80" s="61"/>
      <c r="H80" s="61"/>
    </row>
    <row r="81" spans="2:8" s="62" customFormat="1" ht="19.95" customHeight="1" x14ac:dyDescent="0.25">
      <c r="B81" s="61"/>
      <c r="C81" s="62">
        <v>0</v>
      </c>
      <c r="D81" s="63"/>
      <c r="E81" s="61"/>
      <c r="F81" s="61"/>
      <c r="G81" s="61"/>
      <c r="H81" s="61"/>
    </row>
    <row r="82" spans="2:8" s="62" customFormat="1" ht="19.95" customHeight="1" x14ac:dyDescent="0.25">
      <c r="B82" s="61"/>
      <c r="C82" s="62">
        <v>1</v>
      </c>
      <c r="D82" s="63"/>
      <c r="E82" s="61"/>
      <c r="F82" s="61"/>
      <c r="G82" s="61"/>
      <c r="H82" s="61"/>
    </row>
    <row r="83" spans="2:8" s="62" customFormat="1" ht="19.95" customHeight="1" x14ac:dyDescent="0.25">
      <c r="B83" s="61"/>
      <c r="C83" s="61">
        <v>2</v>
      </c>
      <c r="D83" s="61"/>
      <c r="E83" s="61"/>
      <c r="F83" s="61"/>
      <c r="G83" s="61"/>
      <c r="H83" s="61"/>
    </row>
    <row r="84" spans="2:8" s="62" customFormat="1" ht="19.95" customHeight="1" x14ac:dyDescent="0.25">
      <c r="B84" s="61"/>
      <c r="C84" s="61">
        <v>3</v>
      </c>
      <c r="D84" s="61"/>
      <c r="E84" s="61"/>
      <c r="F84" s="61"/>
      <c r="G84" s="61"/>
      <c r="H84" s="61"/>
    </row>
    <row r="85" spans="2:8" s="62" customFormat="1" ht="19.95" customHeight="1" x14ac:dyDescent="0.25">
      <c r="B85" s="61"/>
      <c r="C85" s="61">
        <v>4</v>
      </c>
      <c r="D85" s="61"/>
      <c r="E85" s="61"/>
      <c r="F85" s="61"/>
      <c r="G85" s="61"/>
      <c r="H85" s="61"/>
    </row>
    <row r="86" spans="2:8" s="62" customFormat="1" ht="18" customHeight="1" x14ac:dyDescent="0.25">
      <c r="C86" s="62">
        <v>5</v>
      </c>
    </row>
    <row r="87" spans="2:8" s="62" customFormat="1" ht="18" customHeight="1" x14ac:dyDescent="0.25">
      <c r="C87" s="62">
        <v>6</v>
      </c>
    </row>
    <row r="88" spans="2:8" s="62" customFormat="1" ht="18" customHeight="1" x14ac:dyDescent="0.25">
      <c r="C88" s="61">
        <v>7</v>
      </c>
    </row>
    <row r="89" spans="2:8" s="62" customFormat="1" ht="18" customHeight="1" x14ac:dyDescent="0.25">
      <c r="C89" s="61">
        <v>8</v>
      </c>
    </row>
    <row r="90" spans="2:8" s="62" customFormat="1" ht="18" customHeight="1" x14ac:dyDescent="0.25">
      <c r="C90" s="61">
        <v>9</v>
      </c>
    </row>
    <row r="91" spans="2:8" s="62" customFormat="1" ht="18" customHeight="1" x14ac:dyDescent="0.25">
      <c r="C91" s="62">
        <v>10</v>
      </c>
    </row>
    <row r="92" spans="2:8" s="62" customFormat="1" ht="18" customHeight="1" x14ac:dyDescent="0.25">
      <c r="C92" s="62">
        <v>11</v>
      </c>
    </row>
    <row r="93" spans="2:8" s="62" customFormat="1" ht="18" customHeight="1" x14ac:dyDescent="0.25">
      <c r="C93" s="61">
        <v>12</v>
      </c>
    </row>
    <row r="94" spans="2:8" s="62" customFormat="1" ht="18" customHeight="1" x14ac:dyDescent="0.25">
      <c r="C94" s="61">
        <v>13</v>
      </c>
    </row>
    <row r="95" spans="2:8" s="62" customFormat="1" ht="18" customHeight="1" x14ac:dyDescent="0.25">
      <c r="C95" s="61">
        <v>14</v>
      </c>
    </row>
    <row r="96" spans="2:8" s="62" customFormat="1" ht="18" customHeight="1" x14ac:dyDescent="0.25">
      <c r="C96" s="62">
        <v>15</v>
      </c>
    </row>
    <row r="97" spans="3:3" s="62" customFormat="1" ht="18" customHeight="1" x14ac:dyDescent="0.25">
      <c r="C97" s="62">
        <v>16</v>
      </c>
    </row>
    <row r="98" spans="3:3" s="62" customFormat="1" ht="18" customHeight="1" x14ac:dyDescent="0.25">
      <c r="C98" s="61">
        <v>17</v>
      </c>
    </row>
    <row r="99" spans="3:3" s="62" customFormat="1" ht="18" customHeight="1" x14ac:dyDescent="0.25">
      <c r="C99" s="61">
        <v>18</v>
      </c>
    </row>
    <row r="100" spans="3:3" s="62" customFormat="1" ht="18" customHeight="1" x14ac:dyDescent="0.25">
      <c r="C100" s="61">
        <v>19</v>
      </c>
    </row>
    <row r="101" spans="3:3" s="62" customFormat="1" ht="18" customHeight="1" x14ac:dyDescent="0.25">
      <c r="C101" s="62">
        <v>20</v>
      </c>
    </row>
    <row r="102" spans="3:3" s="62" customFormat="1" ht="18" customHeight="1" x14ac:dyDescent="0.25">
      <c r="C102" s="62">
        <v>21</v>
      </c>
    </row>
    <row r="103" spans="3:3" s="62" customFormat="1" ht="18" customHeight="1" x14ac:dyDescent="0.25">
      <c r="C103" s="61">
        <v>22</v>
      </c>
    </row>
    <row r="104" spans="3:3" s="62" customFormat="1" ht="18" customHeight="1" x14ac:dyDescent="0.25">
      <c r="C104" s="61">
        <v>23</v>
      </c>
    </row>
    <row r="105" spans="3:3" s="62" customFormat="1" ht="18" customHeight="1" x14ac:dyDescent="0.25">
      <c r="C105" s="61">
        <v>24</v>
      </c>
    </row>
    <row r="106" spans="3:3" s="62" customFormat="1" ht="18" customHeight="1" x14ac:dyDescent="0.25">
      <c r="C106" s="62">
        <v>25</v>
      </c>
    </row>
    <row r="107" spans="3:3" s="62" customFormat="1" ht="18" customHeight="1" x14ac:dyDescent="0.25">
      <c r="C107" s="62">
        <v>26</v>
      </c>
    </row>
    <row r="108" spans="3:3" s="62" customFormat="1" ht="18" customHeight="1" x14ac:dyDescent="0.25">
      <c r="C108" s="61">
        <v>27</v>
      </c>
    </row>
    <row r="109" spans="3:3" s="62" customFormat="1" ht="18" customHeight="1" x14ac:dyDescent="0.25">
      <c r="C109" s="61">
        <v>28</v>
      </c>
    </row>
    <row r="110" spans="3:3" s="62" customFormat="1" ht="18" customHeight="1" x14ac:dyDescent="0.25">
      <c r="C110" s="61">
        <v>29</v>
      </c>
    </row>
    <row r="111" spans="3:3" s="62" customFormat="1" ht="18" customHeight="1" x14ac:dyDescent="0.25">
      <c r="C111" s="62">
        <v>30</v>
      </c>
    </row>
    <row r="112" spans="3:3" s="62" customFormat="1" ht="18" customHeight="1" x14ac:dyDescent="0.25">
      <c r="C112" s="62">
        <v>31</v>
      </c>
    </row>
    <row r="113" spans="3:3" s="62" customFormat="1" ht="18" customHeight="1" x14ac:dyDescent="0.25">
      <c r="C113" s="61">
        <v>32</v>
      </c>
    </row>
    <row r="114" spans="3:3" s="62" customFormat="1" ht="18" customHeight="1" x14ac:dyDescent="0.25">
      <c r="C114" s="61">
        <v>33</v>
      </c>
    </row>
    <row r="115" spans="3:3" s="62" customFormat="1" ht="18" customHeight="1" x14ac:dyDescent="0.25">
      <c r="C115" s="61">
        <v>34</v>
      </c>
    </row>
    <row r="116" spans="3:3" s="62" customFormat="1" ht="18" customHeight="1" x14ac:dyDescent="0.25">
      <c r="C116" s="62">
        <v>35</v>
      </c>
    </row>
    <row r="117" spans="3:3" s="62" customFormat="1" ht="18" customHeight="1" x14ac:dyDescent="0.25">
      <c r="C117" s="62">
        <v>36</v>
      </c>
    </row>
    <row r="118" spans="3:3" s="62" customFormat="1" ht="18" customHeight="1" x14ac:dyDescent="0.25">
      <c r="C118" s="61">
        <v>37</v>
      </c>
    </row>
    <row r="119" spans="3:3" s="62" customFormat="1" ht="18" customHeight="1" x14ac:dyDescent="0.25">
      <c r="C119" s="61">
        <v>38</v>
      </c>
    </row>
    <row r="120" spans="3:3" s="62" customFormat="1" ht="18" customHeight="1" x14ac:dyDescent="0.25">
      <c r="C120" s="61">
        <v>39</v>
      </c>
    </row>
    <row r="121" spans="3:3" s="62" customFormat="1" ht="18" customHeight="1" x14ac:dyDescent="0.25">
      <c r="C121" s="62">
        <v>40</v>
      </c>
    </row>
    <row r="122" spans="3:3" s="62" customFormat="1" ht="18" customHeight="1" x14ac:dyDescent="0.25">
      <c r="C122" s="62">
        <v>41</v>
      </c>
    </row>
    <row r="123" spans="3:3" s="62" customFormat="1" ht="18" customHeight="1" x14ac:dyDescent="0.25">
      <c r="C123" s="61">
        <v>42</v>
      </c>
    </row>
    <row r="124" spans="3:3" s="62" customFormat="1" ht="18" customHeight="1" x14ac:dyDescent="0.25">
      <c r="C124" s="61">
        <v>43</v>
      </c>
    </row>
    <row r="125" spans="3:3" s="62" customFormat="1" ht="18" customHeight="1" x14ac:dyDescent="0.25">
      <c r="C125" s="61">
        <v>44</v>
      </c>
    </row>
    <row r="126" spans="3:3" s="62" customFormat="1" ht="18" customHeight="1" x14ac:dyDescent="0.25">
      <c r="C126" s="62">
        <v>45</v>
      </c>
    </row>
    <row r="127" spans="3:3" s="62" customFormat="1" ht="18" customHeight="1" x14ac:dyDescent="0.25">
      <c r="C127" s="62">
        <v>46</v>
      </c>
    </row>
    <row r="128" spans="3:3" s="62" customFormat="1" ht="18" customHeight="1" x14ac:dyDescent="0.25">
      <c r="C128" s="61">
        <v>47</v>
      </c>
    </row>
    <row r="129" spans="3:3" s="62" customFormat="1" ht="18" customHeight="1" x14ac:dyDescent="0.25">
      <c r="C129" s="61">
        <v>48</v>
      </c>
    </row>
    <row r="130" spans="3:3" s="62" customFormat="1" ht="18" customHeight="1" x14ac:dyDescent="0.25">
      <c r="C130" s="61">
        <v>49</v>
      </c>
    </row>
    <row r="131" spans="3:3" s="62" customFormat="1" ht="18" customHeight="1" x14ac:dyDescent="0.25">
      <c r="C131" s="62">
        <v>50</v>
      </c>
    </row>
    <row r="132" spans="3:3" s="62" customFormat="1" ht="18" customHeight="1" x14ac:dyDescent="0.25">
      <c r="C132" s="62">
        <v>51</v>
      </c>
    </row>
    <row r="133" spans="3:3" s="62" customFormat="1" ht="18" customHeight="1" x14ac:dyDescent="0.25">
      <c r="C133" s="61">
        <v>52</v>
      </c>
    </row>
    <row r="134" spans="3:3" s="62" customFormat="1" ht="18" customHeight="1" x14ac:dyDescent="0.25">
      <c r="C134" s="61">
        <v>53</v>
      </c>
    </row>
    <row r="135" spans="3:3" s="62" customFormat="1" ht="18" customHeight="1" x14ac:dyDescent="0.25">
      <c r="C135" s="61">
        <v>54</v>
      </c>
    </row>
    <row r="136" spans="3:3" s="62" customFormat="1" ht="18" customHeight="1" x14ac:dyDescent="0.25">
      <c r="C136" s="62">
        <v>55</v>
      </c>
    </row>
    <row r="137" spans="3:3" s="62" customFormat="1" ht="18" customHeight="1" x14ac:dyDescent="0.25">
      <c r="C137" s="62">
        <v>56</v>
      </c>
    </row>
    <row r="138" spans="3:3" s="62" customFormat="1" ht="18" customHeight="1" x14ac:dyDescent="0.25">
      <c r="C138" s="61">
        <v>57</v>
      </c>
    </row>
    <row r="139" spans="3:3" s="62" customFormat="1" ht="18" customHeight="1" x14ac:dyDescent="0.25">
      <c r="C139" s="61">
        <v>58</v>
      </c>
    </row>
    <row r="140" spans="3:3" s="62" customFormat="1" ht="18" customHeight="1" x14ac:dyDescent="0.25">
      <c r="C140" s="61">
        <v>59</v>
      </c>
    </row>
    <row r="141" spans="3:3" s="62" customFormat="1" ht="18" customHeight="1" x14ac:dyDescent="0.25">
      <c r="C141" s="62">
        <v>60</v>
      </c>
    </row>
    <row r="142" spans="3:3" s="62" customFormat="1" ht="18" customHeight="1" x14ac:dyDescent="0.25">
      <c r="C142" s="62">
        <v>61</v>
      </c>
    </row>
    <row r="143" spans="3:3" s="62" customFormat="1" ht="18" customHeight="1" x14ac:dyDescent="0.25">
      <c r="C143" s="61">
        <v>62</v>
      </c>
    </row>
    <row r="144" spans="3:3" s="62" customFormat="1" ht="18" customHeight="1" x14ac:dyDescent="0.25">
      <c r="C144" s="61">
        <v>63</v>
      </c>
    </row>
    <row r="145" spans="3:3" s="62" customFormat="1" ht="18" customHeight="1" x14ac:dyDescent="0.25">
      <c r="C145" s="61">
        <v>64</v>
      </c>
    </row>
    <row r="146" spans="3:3" s="62" customFormat="1" ht="18" customHeight="1" x14ac:dyDescent="0.25">
      <c r="C146" s="62">
        <v>65</v>
      </c>
    </row>
    <row r="147" spans="3:3" s="62" customFormat="1" ht="18" customHeight="1" x14ac:dyDescent="0.25">
      <c r="C147" s="62">
        <v>66</v>
      </c>
    </row>
    <row r="148" spans="3:3" s="62" customFormat="1" ht="18" customHeight="1" x14ac:dyDescent="0.25">
      <c r="C148" s="61">
        <v>67</v>
      </c>
    </row>
    <row r="149" spans="3:3" s="62" customFormat="1" ht="18" customHeight="1" x14ac:dyDescent="0.25">
      <c r="C149" s="61">
        <v>68</v>
      </c>
    </row>
    <row r="150" spans="3:3" s="62" customFormat="1" ht="18" customHeight="1" x14ac:dyDescent="0.25">
      <c r="C150" s="61">
        <v>69</v>
      </c>
    </row>
    <row r="151" spans="3:3" s="62" customFormat="1" ht="18" customHeight="1" x14ac:dyDescent="0.25">
      <c r="C151" s="62">
        <v>70</v>
      </c>
    </row>
    <row r="152" spans="3:3" s="62" customFormat="1" ht="18" customHeight="1" x14ac:dyDescent="0.25">
      <c r="C152" s="62">
        <v>71</v>
      </c>
    </row>
    <row r="153" spans="3:3" s="62" customFormat="1" ht="18" customHeight="1" x14ac:dyDescent="0.25">
      <c r="C153" s="61">
        <v>72</v>
      </c>
    </row>
    <row r="154" spans="3:3" s="62" customFormat="1" ht="18" customHeight="1" x14ac:dyDescent="0.25">
      <c r="C154" s="61">
        <v>73</v>
      </c>
    </row>
    <row r="155" spans="3:3" s="62" customFormat="1" ht="18" customHeight="1" x14ac:dyDescent="0.25">
      <c r="C155" s="61">
        <v>74</v>
      </c>
    </row>
    <row r="156" spans="3:3" s="62" customFormat="1" ht="18" customHeight="1" x14ac:dyDescent="0.25">
      <c r="C156" s="62">
        <v>75</v>
      </c>
    </row>
    <row r="157" spans="3:3" s="62" customFormat="1" ht="18" customHeight="1" x14ac:dyDescent="0.25">
      <c r="C157" s="62">
        <v>76</v>
      </c>
    </row>
    <row r="158" spans="3:3" s="62" customFormat="1" ht="18" customHeight="1" x14ac:dyDescent="0.25">
      <c r="C158" s="61">
        <v>77</v>
      </c>
    </row>
    <row r="159" spans="3:3" s="62" customFormat="1" ht="18" customHeight="1" x14ac:dyDescent="0.25">
      <c r="C159" s="61">
        <v>78</v>
      </c>
    </row>
    <row r="160" spans="3:3" s="62" customFormat="1" ht="18" customHeight="1" x14ac:dyDescent="0.25">
      <c r="C160" s="61">
        <v>79</v>
      </c>
    </row>
    <row r="161" spans="3:3" s="62" customFormat="1" ht="18" customHeight="1" x14ac:dyDescent="0.25">
      <c r="C161" s="62">
        <v>80</v>
      </c>
    </row>
    <row r="162" spans="3:3" s="62" customFormat="1" ht="18" customHeight="1" x14ac:dyDescent="0.25">
      <c r="C162" s="62">
        <v>81</v>
      </c>
    </row>
    <row r="163" spans="3:3" s="62" customFormat="1" ht="18" customHeight="1" x14ac:dyDescent="0.25">
      <c r="C163" s="61">
        <v>82</v>
      </c>
    </row>
    <row r="164" spans="3:3" s="62" customFormat="1" ht="18" customHeight="1" x14ac:dyDescent="0.25">
      <c r="C164" s="61">
        <v>83</v>
      </c>
    </row>
    <row r="165" spans="3:3" s="62" customFormat="1" ht="18" customHeight="1" x14ac:dyDescent="0.25">
      <c r="C165" s="61">
        <v>84</v>
      </c>
    </row>
    <row r="166" spans="3:3" s="62" customFormat="1" ht="18" customHeight="1" x14ac:dyDescent="0.25">
      <c r="C166" s="62">
        <v>85</v>
      </c>
    </row>
    <row r="167" spans="3:3" s="62" customFormat="1" ht="18" customHeight="1" x14ac:dyDescent="0.25">
      <c r="C167" s="62">
        <v>86</v>
      </c>
    </row>
    <row r="168" spans="3:3" s="62" customFormat="1" ht="18" customHeight="1" x14ac:dyDescent="0.25">
      <c r="C168" s="61">
        <v>87</v>
      </c>
    </row>
    <row r="169" spans="3:3" s="62" customFormat="1" ht="18" customHeight="1" x14ac:dyDescent="0.25">
      <c r="C169" s="61">
        <v>88</v>
      </c>
    </row>
    <row r="170" spans="3:3" s="62" customFormat="1" ht="18" customHeight="1" x14ac:dyDescent="0.25">
      <c r="C170" s="61">
        <v>89</v>
      </c>
    </row>
    <row r="171" spans="3:3" s="62" customFormat="1" ht="18" customHeight="1" x14ac:dyDescent="0.25">
      <c r="C171" s="62">
        <v>90</v>
      </c>
    </row>
    <row r="172" spans="3:3" s="62" customFormat="1" ht="18" customHeight="1" x14ac:dyDescent="0.25">
      <c r="C172" s="62">
        <v>91</v>
      </c>
    </row>
    <row r="173" spans="3:3" s="62" customFormat="1" ht="18" customHeight="1" x14ac:dyDescent="0.25">
      <c r="C173" s="61">
        <v>92</v>
      </c>
    </row>
    <row r="174" spans="3:3" s="62" customFormat="1" ht="18" customHeight="1" x14ac:dyDescent="0.25">
      <c r="C174" s="61">
        <v>93</v>
      </c>
    </row>
    <row r="175" spans="3:3" s="62" customFormat="1" ht="18" customHeight="1" x14ac:dyDescent="0.25">
      <c r="C175" s="61">
        <v>94</v>
      </c>
    </row>
    <row r="176" spans="3:3" s="62" customFormat="1" ht="18" customHeight="1" x14ac:dyDescent="0.25">
      <c r="C176" s="62">
        <v>95</v>
      </c>
    </row>
    <row r="177" spans="3:3" s="62" customFormat="1" ht="18" customHeight="1" x14ac:dyDescent="0.25">
      <c r="C177" s="62">
        <v>96</v>
      </c>
    </row>
    <row r="178" spans="3:3" s="62" customFormat="1" ht="18" customHeight="1" x14ac:dyDescent="0.25">
      <c r="C178" s="61">
        <v>97</v>
      </c>
    </row>
    <row r="179" spans="3:3" s="62" customFormat="1" ht="18" customHeight="1" x14ac:dyDescent="0.25">
      <c r="C179" s="61">
        <v>98</v>
      </c>
    </row>
    <row r="180" spans="3:3" s="62" customFormat="1" ht="18" customHeight="1" x14ac:dyDescent="0.25">
      <c r="C180" s="61">
        <v>99</v>
      </c>
    </row>
    <row r="181" spans="3:3" s="62" customFormat="1" ht="18" customHeight="1" x14ac:dyDescent="0.25">
      <c r="C181" s="62">
        <v>100</v>
      </c>
    </row>
    <row r="182" spans="3:3" s="62" customFormat="1" ht="18" customHeight="1" x14ac:dyDescent="0.25">
      <c r="C182" s="62">
        <v>101</v>
      </c>
    </row>
    <row r="183" spans="3:3" s="62" customFormat="1" ht="18" customHeight="1" x14ac:dyDescent="0.25">
      <c r="C183" s="61">
        <v>102</v>
      </c>
    </row>
    <row r="184" spans="3:3" s="62" customFormat="1" ht="18" customHeight="1" x14ac:dyDescent="0.25">
      <c r="C184" s="61">
        <v>103</v>
      </c>
    </row>
    <row r="185" spans="3:3" s="62" customFormat="1" ht="18" customHeight="1" x14ac:dyDescent="0.25">
      <c r="C185" s="61">
        <v>104</v>
      </c>
    </row>
    <row r="186" spans="3:3" s="62" customFormat="1" ht="18" customHeight="1" x14ac:dyDescent="0.25">
      <c r="C186" s="62">
        <v>105</v>
      </c>
    </row>
    <row r="187" spans="3:3" s="62" customFormat="1" ht="18" customHeight="1" x14ac:dyDescent="0.25">
      <c r="C187" s="62">
        <v>106</v>
      </c>
    </row>
    <row r="188" spans="3:3" s="62" customFormat="1" ht="18" customHeight="1" x14ac:dyDescent="0.25">
      <c r="C188" s="61">
        <v>107</v>
      </c>
    </row>
    <row r="189" spans="3:3" s="62" customFormat="1" ht="18" customHeight="1" x14ac:dyDescent="0.25">
      <c r="C189" s="61">
        <v>108</v>
      </c>
    </row>
    <row r="190" spans="3:3" s="62" customFormat="1" ht="18" customHeight="1" x14ac:dyDescent="0.25">
      <c r="C190" s="61">
        <v>109</v>
      </c>
    </row>
    <row r="191" spans="3:3" s="62" customFormat="1" ht="18" customHeight="1" x14ac:dyDescent="0.25">
      <c r="C191" s="62">
        <v>110</v>
      </c>
    </row>
    <row r="192" spans="3:3" s="62" customFormat="1" ht="18" customHeight="1" x14ac:dyDescent="0.25">
      <c r="C192" s="61">
        <v>111</v>
      </c>
    </row>
    <row r="193" spans="3:3" s="62" customFormat="1" ht="18" customHeight="1" x14ac:dyDescent="0.25">
      <c r="C193" s="61">
        <v>112</v>
      </c>
    </row>
    <row r="194" spans="3:3" s="62" customFormat="1" ht="18" customHeight="1" x14ac:dyDescent="0.25">
      <c r="C194" s="62">
        <v>113</v>
      </c>
    </row>
    <row r="195" spans="3:3" s="62" customFormat="1" ht="18" customHeight="1" x14ac:dyDescent="0.25">
      <c r="C195" s="61">
        <v>114</v>
      </c>
    </row>
    <row r="196" spans="3:3" s="62" customFormat="1" ht="18" customHeight="1" x14ac:dyDescent="0.25">
      <c r="C196" s="61">
        <v>115</v>
      </c>
    </row>
    <row r="197" spans="3:3" s="62" customFormat="1" ht="18" customHeight="1" x14ac:dyDescent="0.25">
      <c r="C197" s="62">
        <v>116</v>
      </c>
    </row>
    <row r="198" spans="3:3" s="62" customFormat="1" ht="18" customHeight="1" x14ac:dyDescent="0.25">
      <c r="C198" s="61">
        <v>117</v>
      </c>
    </row>
    <row r="199" spans="3:3" s="62" customFormat="1" ht="18" customHeight="1" x14ac:dyDescent="0.25">
      <c r="C199" s="61">
        <v>118</v>
      </c>
    </row>
    <row r="200" spans="3:3" s="62" customFormat="1" ht="18" customHeight="1" x14ac:dyDescent="0.25">
      <c r="C200" s="62">
        <v>119</v>
      </c>
    </row>
    <row r="201" spans="3:3" s="62" customFormat="1" ht="18" customHeight="1" x14ac:dyDescent="0.25">
      <c r="C201" s="61">
        <v>120</v>
      </c>
    </row>
    <row r="202" spans="3:3" s="62" customFormat="1" ht="18" customHeight="1" x14ac:dyDescent="0.25">
      <c r="C202" s="61">
        <v>121</v>
      </c>
    </row>
    <row r="203" spans="3:3" s="62" customFormat="1" ht="18" customHeight="1" x14ac:dyDescent="0.25">
      <c r="C203" s="62">
        <v>122</v>
      </c>
    </row>
    <row r="204" spans="3:3" s="62" customFormat="1" ht="18" customHeight="1" x14ac:dyDescent="0.25">
      <c r="C204" s="61">
        <v>123</v>
      </c>
    </row>
    <row r="205" spans="3:3" s="62" customFormat="1" ht="18" customHeight="1" x14ac:dyDescent="0.25">
      <c r="C205" s="61">
        <v>124</v>
      </c>
    </row>
    <row r="206" spans="3:3" s="62" customFormat="1" ht="18" customHeight="1" x14ac:dyDescent="0.25">
      <c r="C206" s="62">
        <v>125</v>
      </c>
    </row>
    <row r="207" spans="3:3" s="62" customFormat="1" ht="18" customHeight="1" x14ac:dyDescent="0.25">
      <c r="C207" s="61">
        <v>126</v>
      </c>
    </row>
    <row r="208" spans="3:3" s="62" customFormat="1" ht="18" customHeight="1" x14ac:dyDescent="0.25">
      <c r="C208" s="61">
        <v>127</v>
      </c>
    </row>
    <row r="209" spans="3:3" s="62" customFormat="1" ht="18" customHeight="1" x14ac:dyDescent="0.25">
      <c r="C209" s="62">
        <v>128</v>
      </c>
    </row>
    <row r="210" spans="3:3" s="62" customFormat="1" ht="18" customHeight="1" x14ac:dyDescent="0.25">
      <c r="C210" s="61">
        <v>129</v>
      </c>
    </row>
    <row r="211" spans="3:3" s="62" customFormat="1" ht="18" customHeight="1" x14ac:dyDescent="0.25">
      <c r="C211" s="61">
        <v>130</v>
      </c>
    </row>
    <row r="212" spans="3:3" s="62" customFormat="1" ht="18" customHeight="1" x14ac:dyDescent="0.25">
      <c r="C212" s="62">
        <v>131</v>
      </c>
    </row>
    <row r="213" spans="3:3" s="62" customFormat="1" ht="18" customHeight="1" x14ac:dyDescent="0.25">
      <c r="C213" s="61">
        <v>132</v>
      </c>
    </row>
    <row r="214" spans="3:3" s="62" customFormat="1" ht="18" customHeight="1" x14ac:dyDescent="0.25">
      <c r="C214" s="61">
        <v>133</v>
      </c>
    </row>
    <row r="215" spans="3:3" s="62" customFormat="1" ht="18" customHeight="1" x14ac:dyDescent="0.25">
      <c r="C215" s="62">
        <v>134</v>
      </c>
    </row>
    <row r="216" spans="3:3" s="62" customFormat="1" ht="18" customHeight="1" x14ac:dyDescent="0.25">
      <c r="C216" s="61">
        <v>135</v>
      </c>
    </row>
    <row r="217" spans="3:3" s="62" customFormat="1" ht="18" customHeight="1" x14ac:dyDescent="0.25">
      <c r="C217" s="61">
        <v>136</v>
      </c>
    </row>
    <row r="218" spans="3:3" s="62" customFormat="1" ht="18" customHeight="1" x14ac:dyDescent="0.25">
      <c r="C218" s="62">
        <v>137</v>
      </c>
    </row>
    <row r="219" spans="3:3" s="62" customFormat="1" ht="18" customHeight="1" x14ac:dyDescent="0.25">
      <c r="C219" s="61">
        <v>138</v>
      </c>
    </row>
    <row r="220" spans="3:3" s="62" customFormat="1" ht="18" customHeight="1" x14ac:dyDescent="0.25">
      <c r="C220" s="61">
        <v>139</v>
      </c>
    </row>
    <row r="221" spans="3:3" s="62" customFormat="1" ht="18" customHeight="1" x14ac:dyDescent="0.25">
      <c r="C221" s="62">
        <v>140</v>
      </c>
    </row>
    <row r="222" spans="3:3" s="62" customFormat="1" ht="18" customHeight="1" x14ac:dyDescent="0.25">
      <c r="C222" s="61">
        <v>141</v>
      </c>
    </row>
    <row r="223" spans="3:3" s="62" customFormat="1" ht="18" customHeight="1" x14ac:dyDescent="0.25">
      <c r="C223" s="61">
        <v>142</v>
      </c>
    </row>
    <row r="224" spans="3:3" s="62" customFormat="1" ht="18" customHeight="1" x14ac:dyDescent="0.25">
      <c r="C224" s="62">
        <v>143</v>
      </c>
    </row>
    <row r="225" spans="3:3" s="62" customFormat="1" ht="18" customHeight="1" x14ac:dyDescent="0.25">
      <c r="C225" s="61">
        <v>144</v>
      </c>
    </row>
    <row r="226" spans="3:3" s="62" customFormat="1" ht="18" customHeight="1" x14ac:dyDescent="0.25">
      <c r="C226" s="61">
        <v>145</v>
      </c>
    </row>
    <row r="227" spans="3:3" s="62" customFormat="1" ht="18" customHeight="1" x14ac:dyDescent="0.25">
      <c r="C227" s="62">
        <v>146</v>
      </c>
    </row>
    <row r="228" spans="3:3" s="62" customFormat="1" ht="18" customHeight="1" x14ac:dyDescent="0.25">
      <c r="C228" s="61">
        <v>147</v>
      </c>
    </row>
    <row r="229" spans="3:3" s="62" customFormat="1" ht="18" customHeight="1" x14ac:dyDescent="0.25">
      <c r="C229" s="61">
        <v>148</v>
      </c>
    </row>
    <row r="230" spans="3:3" s="62" customFormat="1" ht="18" customHeight="1" x14ac:dyDescent="0.25">
      <c r="C230" s="62">
        <v>149</v>
      </c>
    </row>
    <row r="231" spans="3:3" s="62" customFormat="1" ht="18" customHeight="1" x14ac:dyDescent="0.25">
      <c r="C231" s="61">
        <v>150</v>
      </c>
    </row>
    <row r="232" spans="3:3" s="62" customFormat="1" ht="18" customHeight="1" x14ac:dyDescent="0.25">
      <c r="C232" s="61">
        <v>151</v>
      </c>
    </row>
    <row r="233" spans="3:3" s="62" customFormat="1" ht="18" customHeight="1" x14ac:dyDescent="0.25">
      <c r="C233" s="62">
        <v>152</v>
      </c>
    </row>
    <row r="234" spans="3:3" s="62" customFormat="1" ht="18" customHeight="1" x14ac:dyDescent="0.25">
      <c r="C234" s="61">
        <v>153</v>
      </c>
    </row>
    <row r="235" spans="3:3" s="62" customFormat="1" ht="18" customHeight="1" x14ac:dyDescent="0.25">
      <c r="C235" s="61">
        <v>154</v>
      </c>
    </row>
    <row r="236" spans="3:3" s="62" customFormat="1" ht="18" customHeight="1" x14ac:dyDescent="0.25">
      <c r="C236" s="62">
        <v>155</v>
      </c>
    </row>
    <row r="237" spans="3:3" s="62" customFormat="1" ht="18" customHeight="1" x14ac:dyDescent="0.25">
      <c r="C237" s="61">
        <v>156</v>
      </c>
    </row>
    <row r="238" spans="3:3" s="62" customFormat="1" ht="18" customHeight="1" x14ac:dyDescent="0.25">
      <c r="C238" s="61">
        <v>157</v>
      </c>
    </row>
    <row r="239" spans="3:3" s="62" customFormat="1" ht="18" customHeight="1" x14ac:dyDescent="0.25">
      <c r="C239" s="62">
        <v>158</v>
      </c>
    </row>
    <row r="240" spans="3:3" s="62" customFormat="1" ht="18" customHeight="1" x14ac:dyDescent="0.25">
      <c r="C240" s="61">
        <v>159</v>
      </c>
    </row>
    <row r="241" spans="3:3" s="62" customFormat="1" ht="18" customHeight="1" x14ac:dyDescent="0.25">
      <c r="C241" s="61">
        <v>160</v>
      </c>
    </row>
    <row r="242" spans="3:3" s="62" customFormat="1" ht="18" customHeight="1" x14ac:dyDescent="0.25"/>
    <row r="243" spans="3:3" s="82" customFormat="1" ht="18" customHeight="1" x14ac:dyDescent="0.25"/>
    <row r="244" spans="3:3" s="82" customFormat="1" ht="18" customHeight="1" x14ac:dyDescent="0.25"/>
    <row r="245" spans="3:3" s="82" customFormat="1" ht="18" customHeight="1" x14ac:dyDescent="0.25"/>
    <row r="246" spans="3:3" s="82" customFormat="1" ht="18" customHeight="1" x14ac:dyDescent="0.25"/>
    <row r="247" spans="3:3" s="82" customFormat="1" ht="18" customHeight="1" x14ac:dyDescent="0.25"/>
    <row r="248" spans="3:3" s="82" customFormat="1" ht="18" customHeight="1" x14ac:dyDescent="0.25"/>
    <row r="249" spans="3:3" s="82" customFormat="1" ht="18" customHeight="1" x14ac:dyDescent="0.25"/>
    <row r="250" spans="3:3" s="82" customFormat="1" ht="18" customHeight="1" x14ac:dyDescent="0.25"/>
    <row r="251" spans="3:3" s="82" customFormat="1" ht="18" customHeight="1" x14ac:dyDescent="0.25"/>
    <row r="252" spans="3:3" s="82" customFormat="1" ht="18" customHeight="1" x14ac:dyDescent="0.25"/>
    <row r="253" spans="3:3" s="82" customFormat="1" ht="18" customHeight="1" x14ac:dyDescent="0.25"/>
    <row r="254" spans="3:3" s="82" customFormat="1" ht="18" customHeight="1" x14ac:dyDescent="0.25"/>
    <row r="255" spans="3:3" s="82" customFormat="1" ht="18" customHeight="1" x14ac:dyDescent="0.25"/>
    <row r="256" spans="3:3" s="82" customFormat="1" ht="18" customHeight="1" x14ac:dyDescent="0.25"/>
    <row r="257" s="82" customFormat="1" ht="18" customHeight="1" x14ac:dyDescent="0.25"/>
    <row r="258" s="82" customFormat="1" ht="18" customHeight="1" x14ac:dyDescent="0.25"/>
    <row r="259" s="82" customFormat="1" ht="18" customHeight="1" x14ac:dyDescent="0.25"/>
    <row r="260" s="82" customFormat="1" ht="18" customHeight="1" x14ac:dyDescent="0.25"/>
    <row r="261" s="82" customFormat="1" ht="18" customHeight="1" x14ac:dyDescent="0.25"/>
    <row r="262" s="82" customFormat="1" ht="18" customHeight="1" x14ac:dyDescent="0.25"/>
    <row r="263" s="82" customFormat="1" ht="18" customHeight="1" x14ac:dyDescent="0.25"/>
    <row r="264" s="82" customFormat="1" ht="18" customHeight="1" x14ac:dyDescent="0.25"/>
    <row r="265" s="82" customFormat="1" ht="18" customHeight="1" x14ac:dyDescent="0.25"/>
    <row r="266" s="82" customFormat="1" ht="18" customHeight="1" x14ac:dyDescent="0.25"/>
    <row r="267" s="82" customFormat="1" ht="18" customHeight="1" x14ac:dyDescent="0.25"/>
    <row r="268" s="82" customFormat="1" ht="18" customHeight="1" x14ac:dyDescent="0.25"/>
    <row r="269" s="82" customFormat="1" ht="18" customHeight="1" x14ac:dyDescent="0.25"/>
    <row r="270" s="82" customFormat="1" ht="18" customHeight="1" x14ac:dyDescent="0.25"/>
    <row r="271" s="82" customFormat="1" ht="18" customHeight="1" x14ac:dyDescent="0.25"/>
    <row r="272" s="82" customFormat="1" ht="18" customHeight="1" x14ac:dyDescent="0.25"/>
    <row r="273" s="82" customFormat="1" ht="18" customHeight="1" x14ac:dyDescent="0.25"/>
    <row r="274" s="82" customFormat="1" ht="18" customHeight="1" x14ac:dyDescent="0.25"/>
    <row r="275" s="82" customFormat="1" ht="18" customHeight="1" x14ac:dyDescent="0.25"/>
    <row r="276" s="82" customFormat="1" ht="18" customHeight="1" x14ac:dyDescent="0.25"/>
    <row r="277" s="82" customFormat="1" ht="18" customHeight="1" x14ac:dyDescent="0.25"/>
    <row r="278" s="82" customFormat="1" ht="18" customHeight="1" x14ac:dyDescent="0.25"/>
    <row r="279" s="82" customFormat="1" ht="18" customHeight="1" x14ac:dyDescent="0.25"/>
    <row r="280" s="82" customFormat="1" ht="18" customHeight="1" x14ac:dyDescent="0.25"/>
    <row r="281" s="82" customFormat="1" ht="18" customHeight="1" x14ac:dyDescent="0.25"/>
    <row r="282" s="82" customFormat="1" ht="18" customHeight="1" x14ac:dyDescent="0.25"/>
    <row r="283" s="82" customFormat="1" ht="18" customHeight="1" x14ac:dyDescent="0.25"/>
    <row r="284" s="82" customFormat="1" ht="18" customHeight="1" x14ac:dyDescent="0.25"/>
    <row r="285" s="82" customFormat="1" ht="18" customHeight="1" x14ac:dyDescent="0.25"/>
    <row r="286" s="82" customFormat="1" ht="18" customHeight="1" x14ac:dyDescent="0.25"/>
    <row r="287" s="82" customFormat="1" ht="18" customHeight="1" x14ac:dyDescent="0.25"/>
    <row r="288" s="82" customFormat="1" ht="18" customHeight="1" x14ac:dyDescent="0.25"/>
    <row r="289" s="82" customFormat="1" ht="18" customHeight="1" x14ac:dyDescent="0.25"/>
    <row r="290" s="82" customFormat="1" ht="18" customHeight="1" x14ac:dyDescent="0.25"/>
    <row r="291" s="82" customFormat="1" ht="18" customHeight="1" x14ac:dyDescent="0.25"/>
    <row r="292" s="82" customFormat="1" ht="18" customHeight="1" x14ac:dyDescent="0.25"/>
    <row r="293" s="82" customFormat="1" ht="18" customHeight="1" x14ac:dyDescent="0.25"/>
    <row r="294" s="82" customFormat="1" ht="18" customHeight="1" x14ac:dyDescent="0.25"/>
    <row r="295" s="82" customFormat="1" ht="18" customHeight="1" x14ac:dyDescent="0.25"/>
    <row r="296" s="82" customFormat="1" ht="18" customHeight="1" x14ac:dyDescent="0.25"/>
    <row r="297" s="82" customFormat="1" ht="18" customHeight="1" x14ac:dyDescent="0.25"/>
    <row r="298" s="82" customFormat="1" ht="18" customHeight="1" x14ac:dyDescent="0.25"/>
    <row r="299" s="82" customFormat="1" ht="18" customHeight="1" x14ac:dyDescent="0.25"/>
    <row r="300" s="82" customFormat="1" ht="18" customHeight="1" x14ac:dyDescent="0.25"/>
    <row r="301" s="82" customFormat="1" ht="18" customHeight="1" x14ac:dyDescent="0.25"/>
    <row r="302" s="82" customFormat="1" ht="18" customHeight="1" x14ac:dyDescent="0.25"/>
    <row r="303" s="82" customFormat="1" ht="18" customHeight="1" x14ac:dyDescent="0.25"/>
    <row r="304" s="82" customFormat="1" ht="18" customHeight="1" x14ac:dyDescent="0.25"/>
    <row r="305" s="82" customFormat="1" ht="18" customHeight="1" x14ac:dyDescent="0.25"/>
    <row r="306" s="82" customFormat="1" ht="18" customHeight="1" x14ac:dyDescent="0.25"/>
    <row r="307" s="82" customFormat="1" ht="18" customHeight="1" x14ac:dyDescent="0.25"/>
    <row r="308" s="82" customFormat="1" ht="18" customHeight="1" x14ac:dyDescent="0.25"/>
    <row r="309" s="82" customFormat="1" ht="18" customHeight="1" x14ac:dyDescent="0.25"/>
    <row r="310" s="82" customFormat="1" ht="18" customHeight="1" x14ac:dyDescent="0.25"/>
    <row r="311" s="82" customFormat="1" ht="18" customHeight="1" x14ac:dyDescent="0.25"/>
    <row r="312" s="82" customFormat="1" ht="18" customHeight="1" x14ac:dyDescent="0.25"/>
    <row r="313" s="82" customFormat="1" ht="18" customHeight="1" x14ac:dyDescent="0.25"/>
    <row r="314" s="82" customFormat="1" ht="18" customHeight="1" x14ac:dyDescent="0.25"/>
    <row r="315" s="82" customFormat="1" ht="18" customHeight="1" x14ac:dyDescent="0.25"/>
    <row r="316" s="82" customFormat="1" ht="18" customHeight="1" x14ac:dyDescent="0.25"/>
    <row r="317" s="82" customFormat="1" ht="18" customHeight="1" x14ac:dyDescent="0.25"/>
    <row r="318" s="82" customFormat="1" ht="18" customHeight="1" x14ac:dyDescent="0.25"/>
    <row r="319" s="82" customFormat="1" ht="18" customHeight="1" x14ac:dyDescent="0.25"/>
    <row r="320" s="82" customFormat="1" ht="18" customHeight="1" x14ac:dyDescent="0.25"/>
    <row r="321" s="82" customFormat="1" ht="18" customHeight="1" x14ac:dyDescent="0.25"/>
    <row r="322" s="82" customFormat="1" ht="18" customHeight="1" x14ac:dyDescent="0.25"/>
    <row r="323" s="82" customFormat="1" ht="18" customHeight="1" x14ac:dyDescent="0.25"/>
    <row r="324" s="82" customFormat="1" ht="18" customHeight="1" x14ac:dyDescent="0.25"/>
    <row r="325" s="82" customFormat="1" ht="18" customHeight="1" x14ac:dyDescent="0.25"/>
    <row r="326" s="82" customFormat="1" ht="18" customHeight="1" x14ac:dyDescent="0.25"/>
    <row r="327" s="82" customFormat="1" ht="18" customHeight="1" x14ac:dyDescent="0.25"/>
    <row r="328" s="82" customFormat="1" ht="18" customHeight="1" x14ac:dyDescent="0.25"/>
    <row r="329" s="82" customFormat="1" ht="18" customHeight="1" x14ac:dyDescent="0.25"/>
    <row r="330" s="82" customFormat="1" ht="18" customHeight="1" x14ac:dyDescent="0.25"/>
    <row r="331" s="82" customFormat="1" ht="18" customHeight="1" x14ac:dyDescent="0.25"/>
    <row r="332" s="82" customFormat="1" ht="18" customHeight="1" x14ac:dyDescent="0.25"/>
    <row r="333" s="82" customFormat="1" ht="18" customHeight="1" x14ac:dyDescent="0.25"/>
    <row r="334" s="82" customFormat="1" ht="18" customHeight="1" x14ac:dyDescent="0.25"/>
    <row r="335" s="82" customFormat="1" ht="18" customHeight="1" x14ac:dyDescent="0.25"/>
    <row r="336" s="82" customFormat="1" ht="18" customHeight="1" x14ac:dyDescent="0.25"/>
    <row r="337" s="82" customFormat="1" ht="18" customHeight="1" x14ac:dyDescent="0.25"/>
    <row r="338" s="82" customFormat="1" ht="18" customHeight="1" x14ac:dyDescent="0.25"/>
    <row r="339" s="82" customFormat="1" ht="18" customHeight="1" x14ac:dyDescent="0.25"/>
    <row r="340" s="82" customFormat="1" ht="18" customHeight="1" x14ac:dyDescent="0.25"/>
    <row r="341" s="82" customFormat="1" ht="18" customHeight="1" x14ac:dyDescent="0.25"/>
    <row r="342" s="82" customFormat="1" ht="18" customHeight="1" x14ac:dyDescent="0.25"/>
    <row r="343" s="82" customFormat="1" ht="18" customHeight="1" x14ac:dyDescent="0.25"/>
    <row r="344" s="82" customFormat="1" ht="18" customHeight="1" x14ac:dyDescent="0.25"/>
    <row r="345" s="82" customFormat="1" ht="18" customHeight="1" x14ac:dyDescent="0.25"/>
    <row r="346" s="82" customFormat="1" ht="18" customHeight="1" x14ac:dyDescent="0.25"/>
    <row r="347" s="82" customFormat="1" ht="18" customHeight="1" x14ac:dyDescent="0.25"/>
    <row r="348" s="82" customFormat="1" ht="18" customHeight="1" x14ac:dyDescent="0.25"/>
    <row r="349" s="82" customFormat="1" ht="18" customHeight="1" x14ac:dyDescent="0.25"/>
    <row r="350" s="82" customFormat="1" ht="18" customHeight="1" x14ac:dyDescent="0.25"/>
    <row r="351" s="82" customFormat="1" ht="18" customHeight="1" x14ac:dyDescent="0.25"/>
    <row r="352" s="82" customFormat="1" ht="18" customHeight="1" x14ac:dyDescent="0.25"/>
    <row r="353" s="82" customFormat="1" ht="18" customHeight="1" x14ac:dyDescent="0.25"/>
    <row r="354" s="82" customFormat="1" ht="18" customHeight="1" x14ac:dyDescent="0.25"/>
    <row r="355" s="82" customFormat="1" ht="18" customHeight="1" x14ac:dyDescent="0.25"/>
    <row r="356" s="82" customFormat="1" ht="18" customHeight="1" x14ac:dyDescent="0.25"/>
    <row r="357" s="82" customFormat="1" ht="18" customHeight="1" x14ac:dyDescent="0.25"/>
    <row r="358" s="82" customFormat="1" ht="18" customHeight="1" x14ac:dyDescent="0.25"/>
    <row r="359" s="82" customFormat="1" ht="18" customHeight="1" x14ac:dyDescent="0.25"/>
    <row r="360" s="82" customFormat="1" ht="18" customHeight="1" x14ac:dyDescent="0.25"/>
    <row r="361" s="82" customFormat="1" ht="18" customHeight="1" x14ac:dyDescent="0.25"/>
    <row r="362" s="82" customFormat="1" ht="18" customHeight="1" x14ac:dyDescent="0.25"/>
    <row r="363" s="82" customFormat="1" ht="18" customHeight="1" x14ac:dyDescent="0.25"/>
    <row r="364" s="82" customFormat="1" ht="18" customHeight="1" x14ac:dyDescent="0.25"/>
    <row r="365" s="82" customFormat="1" ht="18" customHeight="1" x14ac:dyDescent="0.25"/>
    <row r="366" s="82" customFormat="1" ht="18" customHeight="1" x14ac:dyDescent="0.25"/>
    <row r="367" s="82" customFormat="1" ht="18" customHeight="1" x14ac:dyDescent="0.25"/>
    <row r="368" s="82" customFormat="1" ht="18" customHeight="1" x14ac:dyDescent="0.25"/>
    <row r="369" s="82" customFormat="1" ht="18" customHeight="1" x14ac:dyDescent="0.25"/>
    <row r="370" s="82" customFormat="1" ht="18" customHeight="1" x14ac:dyDescent="0.25"/>
    <row r="371" s="82" customFormat="1" ht="18" customHeight="1" x14ac:dyDescent="0.25"/>
    <row r="372" s="82" customFormat="1" ht="18" customHeight="1" x14ac:dyDescent="0.25"/>
  </sheetData>
  <sheetProtection algorithmName="SHA-512" hashValue="EPerqygi3OzRj70rE6KlSdxIuZkv/vaUiymW9ZjhFQGzgn44/9y95WlZXKYlnNLxmFn93GYg+pbymVvVtTXNpw==" saltValue="uMrfU/ITP4emZw//MFl0Jw==" spinCount="100000" sheet="1" objects="1" scenarios="1" selectLockedCells="1"/>
  <mergeCells count="11">
    <mergeCell ref="C77:D77"/>
    <mergeCell ref="C78:D78"/>
    <mergeCell ref="C75:D75"/>
    <mergeCell ref="B14:E14"/>
    <mergeCell ref="B15:E15"/>
    <mergeCell ref="B16:E16"/>
    <mergeCell ref="C33:D33"/>
    <mergeCell ref="C62:D62"/>
    <mergeCell ref="B50:G50"/>
    <mergeCell ref="E62:F62"/>
    <mergeCell ref="C76:D76"/>
  </mergeCells>
  <conditionalFormatting sqref="C4:C5">
    <cfRule type="cellIs" dxfId="5" priority="1" stopIfTrue="1" operator="greaterThan">
      <formula>105</formula>
    </cfRule>
  </conditionalFormatting>
  <conditionalFormatting sqref="C6">
    <cfRule type="cellIs" dxfId="4" priority="2" stopIfTrue="1" operator="greaterThan">
      <formula>15</formula>
    </cfRule>
  </conditionalFormatting>
  <conditionalFormatting sqref="C7 C10">
    <cfRule type="cellIs" dxfId="3" priority="3" stopIfTrue="1" operator="greaterThan">
      <formula>160</formula>
    </cfRule>
  </conditionalFormatting>
  <conditionalFormatting sqref="C8 C11">
    <cfRule type="cellIs" dxfId="2" priority="4" stopIfTrue="1" operator="greaterThan">
      <formula>6.23</formula>
    </cfRule>
  </conditionalFormatting>
  <conditionalFormatting sqref="C9">
    <cfRule type="cellIs" dxfId="1" priority="5" stopIfTrue="1" operator="greaterThan">
      <formula>C80</formula>
    </cfRule>
  </conditionalFormatting>
  <conditionalFormatting sqref="C12">
    <cfRule type="cellIs" dxfId="0" priority="6" stopIfTrue="1" operator="greaterThan">
      <formula>C80</formula>
    </cfRule>
  </conditionalFormatting>
  <dataValidations count="7">
    <dataValidation type="list" allowBlank="1" showInputMessage="1" showErrorMessage="1" sqref="B2" xr:uid="{00000000-0002-0000-0000-000000000000}">
      <formula1>"Flugzeug leer 17.2 m,Flugzeug leer 18.0 m,Flugzeug leer 20.0 m"</formula1>
    </dataValidation>
    <dataValidation type="list" allowBlank="1" showInputMessage="1" showErrorMessage="1" sqref="C4" xr:uid="{6ACF4F37-8034-6E4D-AF5A-9E529403AE3C}">
      <formula1>$C$101:$C$191</formula1>
    </dataValidation>
    <dataValidation type="list" allowBlank="1" showInputMessage="1" showErrorMessage="1" sqref="C5" xr:uid="{22E21130-A656-5E4C-92EA-18B8AB25C613}">
      <formula1>$C$81:$C$191</formula1>
    </dataValidation>
    <dataValidation type="list" allowBlank="1" showInputMessage="1" showErrorMessage="1" sqref="C6" xr:uid="{3A434A56-09FC-CD44-86AE-AE9C5ED75E6A}">
      <formula1>$C$83:$C$96</formula1>
    </dataValidation>
    <dataValidation type="list" allowBlank="1" showInputMessage="1" showErrorMessage="1" sqref="C7" xr:uid="{31E82D90-79AD-BC4F-8428-8C0D223BD686}">
      <formula1>$C$81:$C$241</formula1>
    </dataValidation>
    <dataValidation type="list" allowBlank="1" showInputMessage="1" showErrorMessage="1" sqref="C18" xr:uid="{91063A94-C4E9-5449-BDA5-8C4F1D654828}">
      <formula1>$C$81:$C$85</formula1>
    </dataValidation>
    <dataValidation type="list" allowBlank="1" showInputMessage="1" showErrorMessage="1" sqref="C19" xr:uid="{BCB210CF-FCC6-AF42-ABFD-44C090181EB2}">
      <formula1>$C$81:$C$83</formula1>
    </dataValidation>
  </dataValidations>
  <pageMargins left="0.51181102362204722" right="0.51181102362204722" top="0.74803149606299213" bottom="0.74803149606299213" header="0.27559055118110237" footer="0.27559055118110237"/>
  <pageSetup scale="82" orientation="portrait" horizontalDpi="360" verticalDpi="360" r:id="rId1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Rev. 1.1 DB M&amp;B 06-2026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Patt</dc:creator>
  <cp:lastModifiedBy>Winfried Schulz</cp:lastModifiedBy>
  <cp:lastPrinted>2026-06-12T10:38:09Z</cp:lastPrinted>
  <dcterms:created xsi:type="dcterms:W3CDTF">2026-05-31T09:06:20Z</dcterms:created>
  <dcterms:modified xsi:type="dcterms:W3CDTF">2026-06-12T10:39:22Z</dcterms:modified>
</cp:coreProperties>
</file>